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" state="visible" r:id="rId4"/>
    <sheet sheetId="2" name="Cân đối TK" state="visible" r:id="rId5"/>
    <sheet sheetId="3" name="Tổng hợp B01" state="visible" r:id="rId6"/>
    <sheet sheetId="4" name="Tổng hợp B02" state="visible" r:id="rId7"/>
  </sheets>
  <definedNames>
    <definedName name="_xlnm.Print_Titles" localSheetId="0">'Hướng dẫn'!$4:$4</definedName>
    <definedName name="_xlnm.Print_Titles" localSheetId="1">'Cân đối TK'!$4:$4</definedName>
    <definedName name="_xlnm.Print_Titles" localSheetId="2">'Tổng hợp B01'!$4:$4</definedName>
    <definedName name="_xlnm.Print_Titles" localSheetId="3">'Tổng hợp B02'!$4:$4</definedName>
  </definedNames>
  <calcPr calcId="171027" fullCalcOnLoad="1"/>
</workbook>
</file>

<file path=xl/sharedStrings.xml><?xml version="1.0" encoding="utf-8"?>
<sst xmlns="http://schemas.openxmlformats.org/spreadsheetml/2006/main" count="251" uniqueCount="165">
  <si>
    <t>BẢN MẪU – dữ liệu giả · Lập BCTC theo TT 99/2025</t>
  </si>
  <si>
    <t>BẢN MẪU – dữ liệu giả · Công ty TNHH Thương mại Mẫu · năm tài chính kết thúc 31/12/2026 · tạo ngày 01/11/2026</t>
  </si>
  <si>
    <t/>
  </si>
  <si>
    <t>Hướng dẫn sử dụng</t>
  </si>
  <si>
    <t>File này để làm gì: từ bảng cân đối tài khoản, tự tổng hợp số liệu để bạn điền vào mẫu Báo cáo tình hình tài chính (B01-DN) và Báo cáo kết quả hoạt động kinh doanh (B02-DN) theo TT 99/2025.</t>
  </si>
  <si>
    <t>1</t>
  </si>
  <si>
    <t>Sheet "Cân đối TK": nhập số dư đầu kỳ, số phát sinh Nợ/Có cho từng tài khoản (ô vàng). Số dư cuối kỳ tự tính. Thêm tài khoản ở dòng trống. Chỉ nhập một cấp (cấp 1 hoặc cấp 2), không nhập cả TK cha và TK con để tránh cộng trùng. Dùng số đã kết chuyển cuối kỳ.</t>
  </si>
  <si>
    <t>2</t>
  </si>
  <si>
    <t>Sheet "Tổng hợp B01": số liệu theo nhóm chỉ tiêu, tự cộng theo đầu số tài khoản. Dòng "Kiểm tra" phải bằng 0.</t>
  </si>
  <si>
    <t>3</t>
  </si>
  <si>
    <t>Sheet "Tổng hợp B02": doanh thu, chi phí, lợi nhuận lấy từ số phát sinh.</t>
  </si>
  <si>
    <t>4</t>
  </si>
  <si>
    <t>Đây là bảng tổng hợp hỗ trợ, không thay mẫu biểu chính thức: chép số sang mẫu B01-DN, B02-DN trong phần mềm kế toán hoặc biểu mẫu TT 99, thêm B03-DN và B09-DN.</t>
  </si>
  <si>
    <t>Hạn nộp: 31/03/2027 (90 ngày kể từ ngày kết thúc năm tài chính, Điều 25 TT 99/2025).</t>
  </si>
  <si>
    <t>Khách tự chịu trách nhiệm số liệu; không phải dịch vụ kế toán. BCTC 99 chỉ cung cấp bảng đối chiếu và file Excel để bạn tự lập, không lập hộ, không kiểm toán, không tư vấn.</t>
  </si>
  <si>
    <t>Miễn trừ: BCTC 99 là công cụ và mẫu để bạn tự lập. Khách tự chịu trách nhiệm số liệu; không phải dịch vụ kế toán, không lập hộ, không kiểm toán, không tư vấn. Chúng tôi không lưu số liệu bạn nhập vào công cụ.</t>
  </si>
  <si>
    <t>Tạo bởi BCTC 99 · bctc99.hoagao.store · support@hoagao.store</t>
  </si>
  <si>
    <t>BẢN MẪU – dữ liệu giả · Bảng cân đối tài khoản</t>
  </si>
  <si>
    <t>TK</t>
  </si>
  <si>
    <t>Tên tài khoản</t>
  </si>
  <si>
    <t>Dư Nợ đầu kỳ</t>
  </si>
  <si>
    <t>Dư Có đầu kỳ</t>
  </si>
  <si>
    <t>PS Nợ</t>
  </si>
  <si>
    <t>PS Có</t>
  </si>
  <si>
    <t>Dư Nợ cuối kỳ</t>
  </si>
  <si>
    <t>Dư Có cuối kỳ</t>
  </si>
  <si>
    <t>Theo TT 99</t>
  </si>
  <si>
    <t>111</t>
  </si>
  <si>
    <t>Tiền mặt</t>
  </si>
  <si>
    <t>112</t>
  </si>
  <si>
    <t>Tiền gửi không kỳ hạn</t>
  </si>
  <si>
    <t>đổi tên: Tiền gửi không kỳ hạn (trước: Tiền gửi ngân hàng)</t>
  </si>
  <si>
    <t>131</t>
  </si>
  <si>
    <t>Phải thu của khách hàng</t>
  </si>
  <si>
    <t>133</t>
  </si>
  <si>
    <t>Thuế GTGT được khấu trừ</t>
  </si>
  <si>
    <t>156</t>
  </si>
  <si>
    <t>Hàng hoá</t>
  </si>
  <si>
    <t>211</t>
  </si>
  <si>
    <t>Tài sản cố định hữu hình</t>
  </si>
  <si>
    <t>214</t>
  </si>
  <si>
    <t>Hao mòn tài sản cố định</t>
  </si>
  <si>
    <t>242</t>
  </si>
  <si>
    <t>Chi phí trả trước</t>
  </si>
  <si>
    <t>331</t>
  </si>
  <si>
    <t>Phải trả cho người bán</t>
  </si>
  <si>
    <t>333</t>
  </si>
  <si>
    <t>Thuế và các khoản phải nộp Nhà nước</t>
  </si>
  <si>
    <t>334</t>
  </si>
  <si>
    <t>Phải trả người lao động</t>
  </si>
  <si>
    <t>338</t>
  </si>
  <si>
    <t>Phải trả, phải nộp khác</t>
  </si>
  <si>
    <t>411</t>
  </si>
  <si>
    <t>Vốn đầu tư của chủ sở hữu</t>
  </si>
  <si>
    <t>421</t>
  </si>
  <si>
    <t>Lợi nhuận sau thuế chưa phân phối</t>
  </si>
  <si>
    <t>511</t>
  </si>
  <si>
    <t>Doanh thu bán hàng và cung cấp dịch vụ</t>
  </si>
  <si>
    <t>515</t>
  </si>
  <si>
    <t>Doanh thu hoạt động tài chính</t>
  </si>
  <si>
    <t>611</t>
  </si>
  <si>
    <t>bỏ: Mua hàng (phương pháp kiểm kê định kỳ)</t>
  </si>
  <si>
    <t>632</t>
  </si>
  <si>
    <t>Giá vốn hàng bán</t>
  </si>
  <si>
    <t>635</t>
  </si>
  <si>
    <t>Chi phí tài chính</t>
  </si>
  <si>
    <t>642</t>
  </si>
  <si>
    <t>Chi phí quản lý doanh nghiệp</t>
  </si>
  <si>
    <t>711</t>
  </si>
  <si>
    <t>Thu nhập khác</t>
  </si>
  <si>
    <t>811</t>
  </si>
  <si>
    <t>Chi phí khác</t>
  </si>
  <si>
    <t>821</t>
  </si>
  <si>
    <t>Chi phí thuế thu nhập doanh nghiệp</t>
  </si>
  <si>
    <t>Cộng</t>
  </si>
  <si>
    <t>BẢN MẪU – dữ liệu giả · Số liệu cho Báo cáo tình hình tài chính (B01-DN)</t>
  </si>
  <si>
    <t>STT</t>
  </si>
  <si>
    <t>Chỉ tiêu</t>
  </si>
  <si>
    <t>Số cuối kỳ</t>
  </si>
  <si>
    <t>Tài khoản</t>
  </si>
  <si>
    <t>Tiền và các khoản tương đương tiền</t>
  </si>
  <si>
    <t>111, 112, 113 (dư Nợ)</t>
  </si>
  <si>
    <t>Đầu tư tài chính ngắn hạn</t>
  </si>
  <si>
    <t>121, 128 (dư Nợ)</t>
  </si>
  <si>
    <t>131 (dư Nợ)</t>
  </si>
  <si>
    <t>Trả trước cho người bán</t>
  </si>
  <si>
    <t>331 (dư Nợ)</t>
  </si>
  <si>
    <t>5</t>
  </si>
  <si>
    <t>133 (dư Nợ)</t>
  </si>
  <si>
    <t>6</t>
  </si>
  <si>
    <t>Phải thu khác, tạm ứng</t>
  </si>
  <si>
    <t>136, 138, 141 (dư Nợ)</t>
  </si>
  <si>
    <t>7</t>
  </si>
  <si>
    <t>Hàng tồn kho</t>
  </si>
  <si>
    <t>151, 152, 153, 154, 155, 156, 157, 158 (dư Nợ)</t>
  </si>
  <si>
    <t>8</t>
  </si>
  <si>
    <t>Tài sản cố định – nguyên giá</t>
  </si>
  <si>
    <t>211, 212, 213 (dư Nợ)</t>
  </si>
  <si>
    <t>9</t>
  </si>
  <si>
    <t>Hao mòn luỹ kế (số âm)</t>
  </si>
  <si>
    <t>trừ 214 (dư Có)</t>
  </si>
  <si>
    <t>10</t>
  </si>
  <si>
    <t>Tài sản sinh học</t>
  </si>
  <si>
    <t>215 (dư Nợ)</t>
  </si>
  <si>
    <t>11</t>
  </si>
  <si>
    <t>242 (dư Nợ)</t>
  </si>
  <si>
    <t>12</t>
  </si>
  <si>
    <t>Ký quỹ, ký cược</t>
  </si>
  <si>
    <t>244 (dư Nợ)</t>
  </si>
  <si>
    <t>TỔNG TÀI SẢN</t>
  </si>
  <si>
    <t>14</t>
  </si>
  <si>
    <t>Phải trả người bán</t>
  </si>
  <si>
    <t>331 (dư Có)</t>
  </si>
  <si>
    <t>15</t>
  </si>
  <si>
    <t>Người mua trả tiền trước</t>
  </si>
  <si>
    <t>131 (dư Có)</t>
  </si>
  <si>
    <t>16</t>
  </si>
  <si>
    <t>333 (dư Có)</t>
  </si>
  <si>
    <t>17</t>
  </si>
  <si>
    <t>334 (dư Có)</t>
  </si>
  <si>
    <t>18</t>
  </si>
  <si>
    <t>Phải trả cổ tức, lợi nhuận</t>
  </si>
  <si>
    <t>332 (dư Có)</t>
  </si>
  <si>
    <t>19</t>
  </si>
  <si>
    <t>Chi phí phải trả, phải trả khác</t>
  </si>
  <si>
    <t>335, 338 (dư Có)</t>
  </si>
  <si>
    <t>20</t>
  </si>
  <si>
    <t>Vay và nợ thuê tài chính, trái phiếu</t>
  </si>
  <si>
    <t>341, 343 (dư Có)</t>
  </si>
  <si>
    <t>21</t>
  </si>
  <si>
    <t>Dự phòng phải trả, quỹ khen thưởng phúc lợi</t>
  </si>
  <si>
    <t>352, 353 (dư Có)</t>
  </si>
  <si>
    <t>TỔNG NỢ PHẢI TRẢ</t>
  </si>
  <si>
    <t>23</t>
  </si>
  <si>
    <t>Vốn góp của chủ sở hữu</t>
  </si>
  <si>
    <t>411 (dư Có)</t>
  </si>
  <si>
    <t>24</t>
  </si>
  <si>
    <t>421 (dư Có); trừ 421 (dư Nợ)</t>
  </si>
  <si>
    <t>25</t>
  </si>
  <si>
    <t>Các quỹ thuộc vốn chủ sở hữu</t>
  </si>
  <si>
    <t>414, 418 (dư Có)</t>
  </si>
  <si>
    <t>TỔNG VỐN CHỦ SỞ HỮU</t>
  </si>
  <si>
    <t>TỔNG NGUỒN VỐN</t>
  </si>
  <si>
    <t>Kiểm tra: tài sản − nguồn vốn (phải bằng 0)</t>
  </si>
  <si>
    <t>Bảng tổng hợp hỗ trợ điền mẫu; đối chiếu tên và mã số chỉ tiêu trên mẫu B01-DN, B02-DN của TT 99/2025.</t>
  </si>
  <si>
    <t>BẢN MẪU – dữ liệu giả · Số liệu cho Báo cáo kết quả hoạt động kinh doanh (B02-DN)</t>
  </si>
  <si>
    <t>511 (PS Có)</t>
  </si>
  <si>
    <t>Các khoản giảm trừ doanh thu</t>
  </si>
  <si>
    <t>521 (PS Nợ)</t>
  </si>
  <si>
    <t>Doanh thu thuần</t>
  </si>
  <si>
    <t>632 (PS Nợ)</t>
  </si>
  <si>
    <t>Lợi nhuận gộp</t>
  </si>
  <si>
    <t>515 (PS Có)</t>
  </si>
  <si>
    <t>635 (PS Nợ)</t>
  </si>
  <si>
    <t>Chi phí bán hàng</t>
  </si>
  <si>
    <t>641 (PS Nợ)</t>
  </si>
  <si>
    <t>642 (PS Nợ)</t>
  </si>
  <si>
    <t>Lợi nhuận thuần từ hoạt động kinh doanh</t>
  </si>
  <si>
    <t>711 (PS Có)</t>
  </si>
  <si>
    <t>811 (PS Nợ)</t>
  </si>
  <si>
    <t>Lợi nhuận khác</t>
  </si>
  <si>
    <t>Tổng lợi nhuận kế toán trước thuế</t>
  </si>
  <si>
    <t>Chi phí thuế TNDN</t>
  </si>
  <si>
    <t>821 (PS Nợ)</t>
  </si>
  <si>
    <t>Lợi nhuận sau thuế TNDN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</si>
</sst>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₫&quot;"/>
  </numFmts>
  <fonts count="9" x14ac:knownFonts="1">
    <font>
      <color theme="1"/>
      <family val="2"/>
      <scheme val="minor"/>
      <sz val="11"/>
      <name val="Calibri"/>
    </font>
    <font>
      <color rgb="FF1F1A17"/>
      <sz val="11"/>
      <name val="Arial"/>
    </font>
    <font>
      <b/>
      <color rgb="FF8E1330"/>
      <sz val="16"/>
      <name val="Arial"/>
    </font>
    <font>
      <color rgb="FF6B625C"/>
      <sz val="10"/>
      <name val="Arial"/>
    </font>
    <font>
      <b/>
      <color rgb="FFFFFFFF"/>
      <sz val="11"/>
      <name val="Arial"/>
    </font>
    <font>
      <b/>
      <color rgb="FF1F1A17"/>
      <sz val="11"/>
      <name val="Arial"/>
    </font>
    <font>
      <b/>
      <color rgb="FF8E1330"/>
      <sz val="12"/>
      <name val="Arial"/>
    </font>
    <font>
      <i/>
      <color rgb="FF6B625C"/>
      <sz val="9"/>
      <name val="Arial"/>
    </font>
    <font>
      <color rgb="FF6B625C"/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8E1330"/>
      </patternFill>
    </fill>
    <fill>
      <patternFill patternType="solid">
        <fgColor rgb="FFFBF7F2"/>
      </patternFill>
    </fill>
    <fill>
      <patternFill patternType="solid">
        <fgColor rgb="FFFFF6DB"/>
      </patternFill>
    </fill>
    <fill>
      <patternFill patternType="solid">
        <fgColor rgb="FFF3E6E9"/>
      </patternFill>
    </fill>
  </fills>
  <borders count="3">
    <border>
      <left/>
      <right/>
      <top/>
      <bottom/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E5DCD3"/>
      </bottom>
      <diagonal/>
    </border>
    <border>
      <left style="thin">
        <color rgb="FFE5DCD3"/>
      </left>
      <right style="thin">
        <color rgb="FFE5DCD3"/>
      </right>
      <top style="medium">
        <color rgb="FF8E1330"/>
      </top>
      <bottom style="thin">
        <color rgb="FFE5DCD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center" wrapText="1"/>
    </xf>
    <xf numFmtId="49" fontId="5" fillId="4" borderId="1" xfId="0" applyNumberFormat="1" applyFont="1" applyFill="1" applyBorder="1" applyAlignment="1" applyProtection="1">
      <alignment horizontal="right" vertical="center"/>
      <protection locked="0"/>
    </xf>
    <xf numFmtId="0" fontId="5" fillId="4" borderId="1" xfId="0" applyFont="1" applyFill="1" applyBorder="1" applyAlignment="1" applyProtection="1">
      <alignment vertical="center" wrapText="1"/>
      <protection locked="0"/>
    </xf>
    <xf numFmtId="164" fontId="5" fillId="4" borderId="1" xfId="0" applyNumberFormat="1" applyFont="1" applyFill="1" applyBorder="1" applyAlignment="1" applyProtection="1">
      <alignment horizontal="right" vertical="center"/>
      <protection locked="0"/>
    </xf>
    <xf numFmtId="164" fontId="1" fillId="0" borderId="1" xfId="0" applyNumberFormat="1" applyFont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0" fontId="6" fillId="5" borderId="2" xfId="0" applyFont="1" applyFill="1" applyBorder="1"/>
    <xf numFmtId="164" fontId="6" fillId="5" borderId="2" xfId="0" applyNumberFormat="1" applyFont="1" applyFill="1" applyBorder="1"/>
    <xf numFmtId="0" fontId="6" fillId="5" borderId="2" xfId="0" applyFont="1" applyFill="1" applyBorder="1" applyAlignment="1">
      <alignment vertical="center" wrapText="1"/>
    </xf>
    <xf numFmtId="164" fontId="6" fillId="5" borderId="2" xfId="0" applyNumberFormat="1" applyFont="1" applyFill="1" applyBorder="1" applyAlignment="1">
      <alignment horizontal="right" vertical="center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" style="1" customWidth="1"/>
    <col min="2" max="2" width="110" style="1" customWidth="1"/>
  </cols>
  <sheetData>
    <row r="1" ht="26" customHeight="1" spans="1:2" x14ac:dyDescent="0.25">
      <c r="A1" s="2" t="s">
        <v>0</v>
      </c>
      <c r="B1" s="2"/>
    </row>
    <row r="2" spans="1:2" x14ac:dyDescent="0.25">
      <c r="A2" s="3" t="s">
        <v>1</v>
      </c>
      <c r="B2" s="3"/>
    </row>
    <row r="4" ht="30" customHeight="1" spans="1:2" x14ac:dyDescent="0.25">
      <c r="A4" s="4" t="s">
        <v>2</v>
      </c>
      <c r="B4" s="4" t="s">
        <v>3</v>
      </c>
    </row>
    <row r="5" spans="1:2" x14ac:dyDescent="0.25">
      <c r="A5" s="5" t="s">
        <v>2</v>
      </c>
      <c r="B5" s="6" t="s">
        <v>4</v>
      </c>
    </row>
    <row r="6" spans="1:2" x14ac:dyDescent="0.25">
      <c r="A6" s="7" t="s">
        <v>5</v>
      </c>
      <c r="B6" s="8" t="s">
        <v>6</v>
      </c>
    </row>
    <row r="7" spans="1:2" x14ac:dyDescent="0.25">
      <c r="A7" s="5" t="s">
        <v>7</v>
      </c>
      <c r="B7" s="6" t="s">
        <v>8</v>
      </c>
    </row>
    <row r="8" spans="1:2" x14ac:dyDescent="0.25">
      <c r="A8" s="7" t="s">
        <v>9</v>
      </c>
      <c r="B8" s="8" t="s">
        <v>10</v>
      </c>
    </row>
    <row r="9" spans="1:2" x14ac:dyDescent="0.25">
      <c r="A9" s="5" t="s">
        <v>11</v>
      </c>
      <c r="B9" s="6" t="s">
        <v>12</v>
      </c>
    </row>
    <row r="10" spans="1:2" x14ac:dyDescent="0.25">
      <c r="A10" s="7" t="s">
        <v>2</v>
      </c>
      <c r="B10" s="8" t="s">
        <v>13</v>
      </c>
    </row>
    <row r="11" spans="1:2" x14ac:dyDescent="0.25">
      <c r="A11" s="5" t="s">
        <v>2</v>
      </c>
      <c r="B11" s="6" t="s">
        <v>14</v>
      </c>
    </row>
    <row r="12" spans="1:2" x14ac:dyDescent="0.25">
      <c r="A12" s="7" t="s">
        <v>2</v>
      </c>
      <c r="B12" s="8" t="s">
        <v>15</v>
      </c>
    </row>
    <row r="13" spans="1:2" x14ac:dyDescent="0.25">
      <c r="A13" s="5" t="s">
        <v>2</v>
      </c>
      <c r="B13" s="6" t="s">
        <v>16</v>
      </c>
    </row>
  </sheetData>
  <sheetProtection sheet="1" formatColumns="0" formatRows="0" autoFilter="0"/>
  <mergeCells count="2">
    <mergeCell ref="A1:B1"/>
    <mergeCell ref="A2:B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&amp;L&amp;8BCTC 99 · bctc99.hoagao.store&amp;R&amp;8Trang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9" style="1" customWidth="1"/>
    <col min="2" max="2" width="36" style="1" customWidth="1"/>
    <col min="3" max="8" width="16" style="1" customWidth="1"/>
    <col min="9" max="9" width="26" style="1" customWidth="1"/>
  </cols>
  <sheetData>
    <row r="1" ht="26" customHeight="1" spans="1:9" x14ac:dyDescent="0.25">
      <c r="A1" s="2" t="s">
        <v>17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4" ht="30" customHeight="1" spans="1:9" x14ac:dyDescent="0.25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</row>
    <row r="5" spans="1:9" x14ac:dyDescent="0.25">
      <c r="A5" s="9" t="s">
        <v>27</v>
      </c>
      <c r="B5" s="10" t="s">
        <v>28</v>
      </c>
      <c r="C5" s="11">
        <v>0</v>
      </c>
      <c r="D5" s="11">
        <v>0</v>
      </c>
      <c r="E5" s="11">
        <v>50000000</v>
      </c>
      <c r="F5" s="11">
        <v>0</v>
      </c>
      <c r="G5" s="12">
        <f>IF(A5="","",MAX(0,C5+E5-D5-F5))</f>
      </c>
      <c r="H5" s="12">
        <f>IF(A5="","",MAX(0,D5+F5-C5-E5))</f>
      </c>
      <c r="I5" s="10" t="s">
        <v>2</v>
      </c>
    </row>
    <row r="6" spans="1:9" x14ac:dyDescent="0.25">
      <c r="A6" s="9" t="s">
        <v>29</v>
      </c>
      <c r="B6" s="10" t="s">
        <v>30</v>
      </c>
      <c r="C6" s="11">
        <v>0</v>
      </c>
      <c r="D6" s="11">
        <v>0</v>
      </c>
      <c r="E6" s="11">
        <v>1705000000</v>
      </c>
      <c r="F6" s="11">
        <v>890000000</v>
      </c>
      <c r="G6" s="13">
        <f>IF(A6="","",MAX(0,C6+E6-D6-F6))</f>
      </c>
      <c r="H6" s="13">
        <f>IF(A6="","",MAX(0,D6+F6-C6-E6))</f>
      </c>
      <c r="I6" s="10" t="s">
        <v>31</v>
      </c>
    </row>
    <row r="7" spans="1:9" x14ac:dyDescent="0.25">
      <c r="A7" s="9" t="s">
        <v>32</v>
      </c>
      <c r="B7" s="10" t="s">
        <v>33</v>
      </c>
      <c r="C7" s="11">
        <v>0</v>
      </c>
      <c r="D7" s="11">
        <v>0</v>
      </c>
      <c r="E7" s="11">
        <v>880000000</v>
      </c>
      <c r="F7" s="11">
        <v>700000000</v>
      </c>
      <c r="G7" s="12">
        <f>IF(A7="","",MAX(0,C7+E7-D7-F7))</f>
      </c>
      <c r="H7" s="12">
        <f>IF(A7="","",MAX(0,D7+F7-C7-E7))</f>
      </c>
      <c r="I7" s="10" t="s">
        <v>2</v>
      </c>
    </row>
    <row r="8" spans="1:9" x14ac:dyDescent="0.25">
      <c r="A8" s="9" t="s">
        <v>34</v>
      </c>
      <c r="B8" s="10" t="s">
        <v>35</v>
      </c>
      <c r="C8" s="11">
        <v>0</v>
      </c>
      <c r="D8" s="11">
        <v>0</v>
      </c>
      <c r="E8" s="11">
        <v>60000000</v>
      </c>
      <c r="F8" s="11">
        <v>60000000</v>
      </c>
      <c r="G8" s="13">
        <f>IF(A8="","",MAX(0,C8+E8-D8-F8))</f>
      </c>
      <c r="H8" s="13">
        <f>IF(A8="","",MAX(0,D8+F8-C8-E8))</f>
      </c>
      <c r="I8" s="10" t="s">
        <v>2</v>
      </c>
    </row>
    <row r="9" spans="1:9" x14ac:dyDescent="0.25">
      <c r="A9" s="9" t="s">
        <v>36</v>
      </c>
      <c r="B9" s="10" t="s">
        <v>37</v>
      </c>
      <c r="C9" s="11">
        <v>0</v>
      </c>
      <c r="D9" s="11">
        <v>0</v>
      </c>
      <c r="E9" s="11">
        <v>600000000</v>
      </c>
      <c r="F9" s="11">
        <v>480000000</v>
      </c>
      <c r="G9" s="12">
        <f>IF(A9="","",MAX(0,C9+E9-D9-F9))</f>
      </c>
      <c r="H9" s="12">
        <f>IF(A9="","",MAX(0,D9+F9-C9-E9))</f>
      </c>
      <c r="I9" s="10" t="s">
        <v>2</v>
      </c>
    </row>
    <row r="10" spans="1:9" x14ac:dyDescent="0.25">
      <c r="A10" s="9" t="s">
        <v>38</v>
      </c>
      <c r="B10" s="10" t="s">
        <v>39</v>
      </c>
      <c r="C10" s="11">
        <v>0</v>
      </c>
      <c r="D10" s="11">
        <v>0</v>
      </c>
      <c r="E10" s="11">
        <v>240000000</v>
      </c>
      <c r="F10" s="11">
        <v>0</v>
      </c>
      <c r="G10" s="13">
        <f>IF(A10="","",MAX(0,C10+E10-D10-F10))</f>
      </c>
      <c r="H10" s="13">
        <f>IF(A10="","",MAX(0,D10+F10-C10-E10))</f>
      </c>
      <c r="I10" s="10" t="s">
        <v>2</v>
      </c>
    </row>
    <row r="11" spans="1:9" x14ac:dyDescent="0.25">
      <c r="A11" s="9" t="s">
        <v>40</v>
      </c>
      <c r="B11" s="10" t="s">
        <v>41</v>
      </c>
      <c r="C11" s="11">
        <v>0</v>
      </c>
      <c r="D11" s="11">
        <v>0</v>
      </c>
      <c r="E11" s="11">
        <v>0</v>
      </c>
      <c r="F11" s="11">
        <v>40000000</v>
      </c>
      <c r="G11" s="12">
        <f>IF(A11="","",MAX(0,C11+E11-D11-F11))</f>
      </c>
      <c r="H11" s="12">
        <f>IF(A11="","",MAX(0,D11+F11-C11-E11))</f>
      </c>
      <c r="I11" s="10" t="s">
        <v>2</v>
      </c>
    </row>
    <row r="12" spans="1:9" x14ac:dyDescent="0.25">
      <c r="A12" s="9" t="s">
        <v>42</v>
      </c>
      <c r="B12" s="10" t="s">
        <v>43</v>
      </c>
      <c r="C12" s="11">
        <v>0</v>
      </c>
      <c r="D12" s="11">
        <v>0</v>
      </c>
      <c r="E12" s="11">
        <v>0</v>
      </c>
      <c r="F12" s="11">
        <v>0</v>
      </c>
      <c r="G12" s="13">
        <f>IF(A12="","",MAX(0,C12+E12-D12-F12))</f>
      </c>
      <c r="H12" s="13">
        <f>IF(A12="","",MAX(0,D12+F12-C12-E12))</f>
      </c>
      <c r="I12" s="10" t="s">
        <v>2</v>
      </c>
    </row>
    <row r="13" spans="1:9" x14ac:dyDescent="0.25">
      <c r="A13" s="9" t="s">
        <v>44</v>
      </c>
      <c r="B13" s="10" t="s">
        <v>45</v>
      </c>
      <c r="C13" s="11">
        <v>0</v>
      </c>
      <c r="D13" s="11">
        <v>0</v>
      </c>
      <c r="E13" s="11">
        <v>500000000</v>
      </c>
      <c r="F13" s="11">
        <v>660000000</v>
      </c>
      <c r="G13" s="12">
        <f>IF(A13="","",MAX(0,C13+E13-D13-F13))</f>
      </c>
      <c r="H13" s="12">
        <f>IF(A13="","",MAX(0,D13+F13-C13-E13))</f>
      </c>
      <c r="I13" s="10" t="s">
        <v>2</v>
      </c>
    </row>
    <row r="14" spans="1:9" x14ac:dyDescent="0.25">
      <c r="A14" s="9" t="s">
        <v>46</v>
      </c>
      <c r="B14" s="10" t="s">
        <v>47</v>
      </c>
      <c r="C14" s="11">
        <v>0</v>
      </c>
      <c r="D14" s="11">
        <v>0</v>
      </c>
      <c r="E14" s="11">
        <v>60000000</v>
      </c>
      <c r="F14" s="11">
        <v>113000000</v>
      </c>
      <c r="G14" s="13">
        <f>IF(A14="","",MAX(0,C14+E14-D14-F14))</f>
      </c>
      <c r="H14" s="13">
        <f>IF(A14="","",MAX(0,D14+F14-C14-E14))</f>
      </c>
      <c r="I14" s="10" t="s">
        <v>2</v>
      </c>
    </row>
    <row r="15" spans="1:9" x14ac:dyDescent="0.25">
      <c r="A15" s="9" t="s">
        <v>48</v>
      </c>
      <c r="B15" s="10" t="s">
        <v>49</v>
      </c>
      <c r="C15" s="11">
        <v>0</v>
      </c>
      <c r="D15" s="11">
        <v>0</v>
      </c>
      <c r="E15" s="11">
        <v>100000000</v>
      </c>
      <c r="F15" s="11">
        <v>120000000</v>
      </c>
      <c r="G15" s="12">
        <f>IF(A15="","",MAX(0,C15+E15-D15-F15))</f>
      </c>
      <c r="H15" s="12">
        <f>IF(A15="","",MAX(0,D15+F15-C15-E15))</f>
      </c>
      <c r="I15" s="10" t="s">
        <v>2</v>
      </c>
    </row>
    <row r="16" spans="1:9" x14ac:dyDescent="0.25">
      <c r="A16" s="9" t="s">
        <v>50</v>
      </c>
      <c r="B16" s="10" t="s">
        <v>51</v>
      </c>
      <c r="C16" s="11">
        <v>0</v>
      </c>
      <c r="D16" s="11">
        <v>0</v>
      </c>
      <c r="E16" s="11">
        <v>0</v>
      </c>
      <c r="F16" s="11">
        <v>0</v>
      </c>
      <c r="G16" s="13">
        <f>IF(A16="","",MAX(0,C16+E16-D16-F16))</f>
      </c>
      <c r="H16" s="13">
        <f>IF(A16="","",MAX(0,D16+F16-C16-E16))</f>
      </c>
      <c r="I16" s="10" t="s">
        <v>2</v>
      </c>
    </row>
    <row r="17" spans="1:9" x14ac:dyDescent="0.25">
      <c r="A17" s="9" t="s">
        <v>52</v>
      </c>
      <c r="B17" s="10" t="s">
        <v>53</v>
      </c>
      <c r="C17" s="11">
        <v>0</v>
      </c>
      <c r="D17" s="11">
        <v>0</v>
      </c>
      <c r="E17" s="11">
        <v>0</v>
      </c>
      <c r="F17" s="11">
        <v>1000000000</v>
      </c>
      <c r="G17" s="12">
        <f>IF(A17="","",MAX(0,C17+E17-D17-F17))</f>
      </c>
      <c r="H17" s="12">
        <f>IF(A17="","",MAX(0,D17+F17-C17-E17))</f>
      </c>
      <c r="I17" s="10" t="s">
        <v>2</v>
      </c>
    </row>
    <row r="18" spans="1:9" x14ac:dyDescent="0.25">
      <c r="A18" s="9" t="s">
        <v>54</v>
      </c>
      <c r="B18" s="10" t="s">
        <v>55</v>
      </c>
      <c r="C18" s="11">
        <v>0</v>
      </c>
      <c r="D18" s="11">
        <v>0</v>
      </c>
      <c r="E18" s="11">
        <v>0</v>
      </c>
      <c r="F18" s="11">
        <v>132000000</v>
      </c>
      <c r="G18" s="13">
        <f>IF(A18="","",MAX(0,C18+E18-D18-F18))</f>
      </c>
      <c r="H18" s="13">
        <f>IF(A18="","",MAX(0,D18+F18-C18-E18))</f>
      </c>
      <c r="I18" s="10" t="s">
        <v>2</v>
      </c>
    </row>
    <row r="19" spans="1:9" x14ac:dyDescent="0.25">
      <c r="A19" s="9" t="s">
        <v>56</v>
      </c>
      <c r="B19" s="10" t="s">
        <v>57</v>
      </c>
      <c r="C19" s="11">
        <v>0</v>
      </c>
      <c r="D19" s="11">
        <v>0</v>
      </c>
      <c r="E19" s="11">
        <v>800000000</v>
      </c>
      <c r="F19" s="11">
        <v>800000000</v>
      </c>
      <c r="G19" s="12">
        <f>IF(A19="","",MAX(0,C19+E19-D19-F19))</f>
      </c>
      <c r="H19" s="12">
        <f>IF(A19="","",MAX(0,D19+F19-C19-E19))</f>
      </c>
      <c r="I19" s="10" t="s">
        <v>2</v>
      </c>
    </row>
    <row r="20" spans="1:9" x14ac:dyDescent="0.25">
      <c r="A20" s="9" t="s">
        <v>58</v>
      </c>
      <c r="B20" s="10" t="s">
        <v>59</v>
      </c>
      <c r="C20" s="11">
        <v>0</v>
      </c>
      <c r="D20" s="11">
        <v>0</v>
      </c>
      <c r="E20" s="11">
        <v>5000000</v>
      </c>
      <c r="F20" s="11">
        <v>5000000</v>
      </c>
      <c r="G20" s="13">
        <f>IF(A20="","",MAX(0,C20+E20-D20-F20))</f>
      </c>
      <c r="H20" s="13">
        <f>IF(A20="","",MAX(0,D20+F20-C20-E20))</f>
      </c>
      <c r="I20" s="10" t="s">
        <v>2</v>
      </c>
    </row>
    <row r="21" spans="1:9" x14ac:dyDescent="0.25">
      <c r="A21" s="9" t="s">
        <v>60</v>
      </c>
      <c r="B21" s="10" t="s">
        <v>2</v>
      </c>
      <c r="C21" s="11">
        <v>0</v>
      </c>
      <c r="D21" s="11">
        <v>0</v>
      </c>
      <c r="E21" s="11">
        <v>0</v>
      </c>
      <c r="F21" s="11">
        <v>0</v>
      </c>
      <c r="G21" s="12">
        <f>IF(A21="","",MAX(0,C21+E21-D21-F21))</f>
      </c>
      <c r="H21" s="12">
        <f>IF(A21="","",MAX(0,D21+F21-C21-E21))</f>
      </c>
      <c r="I21" s="10" t="s">
        <v>61</v>
      </c>
    </row>
    <row r="22" spans="1:9" x14ac:dyDescent="0.25">
      <c r="A22" s="9" t="s">
        <v>62</v>
      </c>
      <c r="B22" s="10" t="s">
        <v>63</v>
      </c>
      <c r="C22" s="11">
        <v>0</v>
      </c>
      <c r="D22" s="11">
        <v>0</v>
      </c>
      <c r="E22" s="11">
        <v>480000000</v>
      </c>
      <c r="F22" s="11">
        <v>480000000</v>
      </c>
      <c r="G22" s="13">
        <f>IF(A22="","",MAX(0,C22+E22-D22-F22))</f>
      </c>
      <c r="H22" s="13">
        <f>IF(A22="","",MAX(0,D22+F22-C22-E22))</f>
      </c>
      <c r="I22" s="10" t="s">
        <v>2</v>
      </c>
    </row>
    <row r="23" spans="1:9" x14ac:dyDescent="0.25">
      <c r="A23" s="9" t="s">
        <v>64</v>
      </c>
      <c r="B23" s="10" t="s">
        <v>65</v>
      </c>
      <c r="C23" s="11">
        <v>0</v>
      </c>
      <c r="D23" s="11">
        <v>0</v>
      </c>
      <c r="E23" s="11">
        <v>0</v>
      </c>
      <c r="F23" s="11">
        <v>0</v>
      </c>
      <c r="G23" s="12">
        <f>IF(A23="","",MAX(0,C23+E23-D23-F23))</f>
      </c>
      <c r="H23" s="12">
        <f>IF(A23="","",MAX(0,D23+F23-C23-E23))</f>
      </c>
      <c r="I23" s="10" t="s">
        <v>2</v>
      </c>
    </row>
    <row r="24" spans="1:9" x14ac:dyDescent="0.25">
      <c r="A24" s="9" t="s">
        <v>66</v>
      </c>
      <c r="B24" s="10" t="s">
        <v>67</v>
      </c>
      <c r="C24" s="11">
        <v>0</v>
      </c>
      <c r="D24" s="11">
        <v>0</v>
      </c>
      <c r="E24" s="11">
        <v>160000000</v>
      </c>
      <c r="F24" s="11">
        <v>160000000</v>
      </c>
      <c r="G24" s="13">
        <f>IF(A24="","",MAX(0,C24+E24-D24-F24))</f>
      </c>
      <c r="H24" s="13">
        <f>IF(A24="","",MAX(0,D24+F24-C24-E24))</f>
      </c>
      <c r="I24" s="10" t="s">
        <v>2</v>
      </c>
    </row>
    <row r="25" spans="1:9" x14ac:dyDescent="0.25">
      <c r="A25" s="9" t="s">
        <v>68</v>
      </c>
      <c r="B25" s="10" t="s">
        <v>69</v>
      </c>
      <c r="C25" s="11">
        <v>0</v>
      </c>
      <c r="D25" s="11">
        <v>0</v>
      </c>
      <c r="E25" s="11">
        <v>0</v>
      </c>
      <c r="F25" s="11">
        <v>0</v>
      </c>
      <c r="G25" s="12">
        <f>IF(A25="","",MAX(0,C25+E25-D25-F25))</f>
      </c>
      <c r="H25" s="12">
        <f>IF(A25="","",MAX(0,D25+F25-C25-E25))</f>
      </c>
      <c r="I25" s="10" t="s">
        <v>2</v>
      </c>
    </row>
    <row r="26" spans="1:9" x14ac:dyDescent="0.25">
      <c r="A26" s="9" t="s">
        <v>70</v>
      </c>
      <c r="B26" s="10" t="s">
        <v>71</v>
      </c>
      <c r="C26" s="11">
        <v>0</v>
      </c>
      <c r="D26" s="11">
        <v>0</v>
      </c>
      <c r="E26" s="11">
        <v>0</v>
      </c>
      <c r="F26" s="11">
        <v>0</v>
      </c>
      <c r="G26" s="13">
        <f>IF(A26="","",MAX(0,C26+E26-D26-F26))</f>
      </c>
      <c r="H26" s="13">
        <f>IF(A26="","",MAX(0,D26+F26-C26-E26))</f>
      </c>
      <c r="I26" s="10" t="s">
        <v>2</v>
      </c>
    </row>
    <row r="27" spans="1:9" x14ac:dyDescent="0.25">
      <c r="A27" s="9" t="s">
        <v>72</v>
      </c>
      <c r="B27" s="10" t="s">
        <v>73</v>
      </c>
      <c r="C27" s="11">
        <v>0</v>
      </c>
      <c r="D27" s="11">
        <v>0</v>
      </c>
      <c r="E27" s="11">
        <v>33000000</v>
      </c>
      <c r="F27" s="11">
        <v>33000000</v>
      </c>
      <c r="G27" s="12">
        <f>IF(A27="","",MAX(0,C27+E27-D27-F27))</f>
      </c>
      <c r="H27" s="12">
        <f>IF(A27="","",MAX(0,D27+F27-C27-E27))</f>
      </c>
      <c r="I27" s="10" t="s">
        <v>2</v>
      </c>
    </row>
    <row r="28" spans="1:9" x14ac:dyDescent="0.25">
      <c r="A28" s="9"/>
      <c r="B28" s="10"/>
      <c r="C28" s="11"/>
      <c r="D28" s="11"/>
      <c r="E28" s="11"/>
      <c r="F28" s="11"/>
      <c r="G28" s="13">
        <f>IF(A28="","",MAX(0,C28+E28-D28-F28))</f>
      </c>
      <c r="H28" s="13">
        <f>IF(A28="","",MAX(0,D28+F28-C28-E28))</f>
      </c>
      <c r="I28" s="10"/>
    </row>
    <row r="29" spans="1:9" x14ac:dyDescent="0.25">
      <c r="A29" s="9"/>
      <c r="B29" s="10"/>
      <c r="C29" s="11"/>
      <c r="D29" s="11"/>
      <c r="E29" s="11"/>
      <c r="F29" s="11"/>
      <c r="G29" s="12">
        <f>IF(A29="","",MAX(0,C29+E29-D29-F29))</f>
      </c>
      <c r="H29" s="12">
        <f>IF(A29="","",MAX(0,D29+F29-C29-E29))</f>
      </c>
      <c r="I29" s="10"/>
    </row>
    <row r="30" spans="1:9" x14ac:dyDescent="0.25">
      <c r="A30" s="9"/>
      <c r="B30" s="10"/>
      <c r="C30" s="11"/>
      <c r="D30" s="11"/>
      <c r="E30" s="11"/>
      <c r="F30" s="11"/>
      <c r="G30" s="13">
        <f>IF(A30="","",MAX(0,C30+E30-D30-F30))</f>
      </c>
      <c r="H30" s="13">
        <f>IF(A30="","",MAX(0,D30+F30-C30-E30))</f>
      </c>
      <c r="I30" s="10"/>
    </row>
    <row r="31" spans="1:9" x14ac:dyDescent="0.25">
      <c r="A31" s="9"/>
      <c r="B31" s="10"/>
      <c r="C31" s="11"/>
      <c r="D31" s="11"/>
      <c r="E31" s="11"/>
      <c r="F31" s="11"/>
      <c r="G31" s="12">
        <f>IF(A31="","",MAX(0,C31+E31-D31-F31))</f>
      </c>
      <c r="H31" s="12">
        <f>IF(A31="","",MAX(0,D31+F31-C31-E31))</f>
      </c>
      <c r="I31" s="10"/>
    </row>
    <row r="32" spans="1:9" x14ac:dyDescent="0.25">
      <c r="A32" s="9"/>
      <c r="B32" s="10"/>
      <c r="C32" s="11"/>
      <c r="D32" s="11"/>
      <c r="E32" s="11"/>
      <c r="F32" s="11"/>
      <c r="G32" s="13">
        <f>IF(A32="","",MAX(0,C32+E32-D32-F32))</f>
      </c>
      <c r="H32" s="13">
        <f>IF(A32="","",MAX(0,D32+F32-C32-E32))</f>
      </c>
      <c r="I32" s="10"/>
    </row>
    <row r="33" spans="1:9" x14ac:dyDescent="0.25">
      <c r="A33" s="9"/>
      <c r="B33" s="10"/>
      <c r="C33" s="11"/>
      <c r="D33" s="11"/>
      <c r="E33" s="11"/>
      <c r="F33" s="11"/>
      <c r="G33" s="12">
        <f>IF(A33="","",MAX(0,C33+E33-D33-F33))</f>
      </c>
      <c r="H33" s="12">
        <f>IF(A33="","",MAX(0,D33+F33-C33-E33))</f>
      </c>
      <c r="I33" s="10"/>
    </row>
    <row r="34" spans="1:9" x14ac:dyDescent="0.25">
      <c r="A34" s="9"/>
      <c r="B34" s="10"/>
      <c r="C34" s="11"/>
      <c r="D34" s="11"/>
      <c r="E34" s="11"/>
      <c r="F34" s="11"/>
      <c r="G34" s="13">
        <f>IF(A34="","",MAX(0,C34+E34-D34-F34))</f>
      </c>
      <c r="H34" s="13">
        <f>IF(A34="","",MAX(0,D34+F34-C34-E34))</f>
      </c>
      <c r="I34" s="10"/>
    </row>
    <row r="35" spans="1:9" x14ac:dyDescent="0.25">
      <c r="A35" s="9"/>
      <c r="B35" s="10"/>
      <c r="C35" s="11"/>
      <c r="D35" s="11"/>
      <c r="E35" s="11"/>
      <c r="F35" s="11"/>
      <c r="G35" s="12">
        <f>IF(A35="","",MAX(0,C35+E35-D35-F35))</f>
      </c>
      <c r="H35" s="12">
        <f>IF(A35="","",MAX(0,D35+F35-C35-E35))</f>
      </c>
      <c r="I35" s="10"/>
    </row>
    <row r="36" spans="1:9" x14ac:dyDescent="0.25">
      <c r="A36" s="9"/>
      <c r="B36" s="10"/>
      <c r="C36" s="11"/>
      <c r="D36" s="11"/>
      <c r="E36" s="11"/>
      <c r="F36" s="11"/>
      <c r="G36" s="13">
        <f>IF(A36="","",MAX(0,C36+E36-D36-F36))</f>
      </c>
      <c r="H36" s="13">
        <f>IF(A36="","",MAX(0,D36+F36-C36-E36))</f>
      </c>
      <c r="I36" s="10"/>
    </row>
    <row r="37" spans="1:9" x14ac:dyDescent="0.25">
      <c r="A37" s="9"/>
      <c r="B37" s="10"/>
      <c r="C37" s="11"/>
      <c r="D37" s="11"/>
      <c r="E37" s="11"/>
      <c r="F37" s="11"/>
      <c r="G37" s="12">
        <f>IF(A37="","",MAX(0,C37+E37-D37-F37))</f>
      </c>
      <c r="H37" s="12">
        <f>IF(A37="","",MAX(0,D37+F37-C37-E37))</f>
      </c>
      <c r="I37" s="10"/>
    </row>
    <row r="38" spans="1:9" x14ac:dyDescent="0.25">
      <c r="A38" s="9"/>
      <c r="B38" s="10"/>
      <c r="C38" s="11"/>
      <c r="D38" s="11"/>
      <c r="E38" s="11"/>
      <c r="F38" s="11"/>
      <c r="G38" s="13">
        <f>IF(A38="","",MAX(0,C38+E38-D38-F38))</f>
      </c>
      <c r="H38" s="13">
        <f>IF(A38="","",MAX(0,D38+F38-C38-E38))</f>
      </c>
      <c r="I38" s="10"/>
    </row>
    <row r="39" spans="1:9" x14ac:dyDescent="0.25">
      <c r="A39" s="9"/>
      <c r="B39" s="10"/>
      <c r="C39" s="11"/>
      <c r="D39" s="11"/>
      <c r="E39" s="11"/>
      <c r="F39" s="11"/>
      <c r="G39" s="12">
        <f>IF(A39="","",MAX(0,C39+E39-D39-F39))</f>
      </c>
      <c r="H39" s="12">
        <f>IF(A39="","",MAX(0,D39+F39-C39-E39))</f>
      </c>
      <c r="I39" s="10"/>
    </row>
    <row r="40" spans="1:9" x14ac:dyDescent="0.25">
      <c r="A40" s="9"/>
      <c r="B40" s="10"/>
      <c r="C40" s="11"/>
      <c r="D40" s="11"/>
      <c r="E40" s="11"/>
      <c r="F40" s="11"/>
      <c r="G40" s="13">
        <f>IF(A40="","",MAX(0,C40+E40-D40-F40))</f>
      </c>
      <c r="H40" s="13">
        <f>IF(A40="","",MAX(0,D40+F40-C40-E40))</f>
      </c>
      <c r="I40" s="10"/>
    </row>
    <row r="41" spans="1:9" x14ac:dyDescent="0.25">
      <c r="A41" s="9"/>
      <c r="B41" s="10"/>
      <c r="C41" s="11"/>
      <c r="D41" s="11"/>
      <c r="E41" s="11"/>
      <c r="F41" s="11"/>
      <c r="G41" s="12">
        <f>IF(A41="","",MAX(0,C41+E41-D41-F41))</f>
      </c>
      <c r="H41" s="12">
        <f>IF(A41="","",MAX(0,D41+F41-C41-E41))</f>
      </c>
      <c r="I41" s="10"/>
    </row>
    <row r="42" spans="1:9" x14ac:dyDescent="0.25">
      <c r="A42" s="9"/>
      <c r="B42" s="10"/>
      <c r="C42" s="11"/>
      <c r="D42" s="11"/>
      <c r="E42" s="11"/>
      <c r="F42" s="11"/>
      <c r="G42" s="13">
        <f>IF(A42="","",MAX(0,C42+E42-D42-F42))</f>
      </c>
      <c r="H42" s="13">
        <f>IF(A42="","",MAX(0,D42+F42-C42-E42))</f>
      </c>
      <c r="I42" s="10"/>
    </row>
    <row r="43" spans="1:9" x14ac:dyDescent="0.25">
      <c r="A43" s="9"/>
      <c r="B43" s="10"/>
      <c r="C43" s="11"/>
      <c r="D43" s="11"/>
      <c r="E43" s="11"/>
      <c r="F43" s="11"/>
      <c r="G43" s="12">
        <f>IF(A43="","",MAX(0,C43+E43-D43-F43))</f>
      </c>
      <c r="H43" s="12">
        <f>IF(A43="","",MAX(0,D43+F43-C43-E43))</f>
      </c>
      <c r="I43" s="10"/>
    </row>
    <row r="44" spans="1:9" x14ac:dyDescent="0.25">
      <c r="A44" s="9"/>
      <c r="B44" s="10"/>
      <c r="C44" s="11"/>
      <c r="D44" s="11"/>
      <c r="E44" s="11"/>
      <c r="F44" s="11"/>
      <c r="G44" s="13">
        <f>IF(A44="","",MAX(0,C44+E44-D44-F44))</f>
      </c>
      <c r="H44" s="13">
        <f>IF(A44="","",MAX(0,D44+F44-C44-E44))</f>
      </c>
      <c r="I44" s="10"/>
    </row>
    <row r="45" spans="1:9" x14ac:dyDescent="0.25">
      <c r="A45" s="9"/>
      <c r="B45" s="10"/>
      <c r="C45" s="11"/>
      <c r="D45" s="11"/>
      <c r="E45" s="11"/>
      <c r="F45" s="11"/>
      <c r="G45" s="12">
        <f>IF(A45="","",MAX(0,C45+E45-D45-F45))</f>
      </c>
      <c r="H45" s="12">
        <f>IF(A45="","",MAX(0,D45+F45-C45-E45))</f>
      </c>
      <c r="I45" s="10"/>
    </row>
    <row r="46" spans="1:9" x14ac:dyDescent="0.25">
      <c r="A46" s="9"/>
      <c r="B46" s="10"/>
      <c r="C46" s="11"/>
      <c r="D46" s="11"/>
      <c r="E46" s="11"/>
      <c r="F46" s="11"/>
      <c r="G46" s="13">
        <f>IF(A46="","",MAX(0,C46+E46-D46-F46))</f>
      </c>
      <c r="H46" s="13">
        <f>IF(A46="","",MAX(0,D46+F46-C46-E46))</f>
      </c>
      <c r="I46" s="10"/>
    </row>
    <row r="47" spans="1:9" x14ac:dyDescent="0.25">
      <c r="A47" s="9"/>
      <c r="B47" s="10"/>
      <c r="C47" s="11"/>
      <c r="D47" s="11"/>
      <c r="E47" s="11"/>
      <c r="F47" s="11"/>
      <c r="G47" s="12">
        <f>IF(A47="","",MAX(0,C47+E47-D47-F47))</f>
      </c>
      <c r="H47" s="12">
        <f>IF(A47="","",MAX(0,D47+F47-C47-E47))</f>
      </c>
      <c r="I47" s="10"/>
    </row>
    <row r="48" spans="1:9" x14ac:dyDescent="0.25">
      <c r="A48" s="9"/>
      <c r="B48" s="10"/>
      <c r="C48" s="11"/>
      <c r="D48" s="11"/>
      <c r="E48" s="11"/>
      <c r="F48" s="11"/>
      <c r="G48" s="13">
        <f>IF(A48="","",MAX(0,C48+E48-D48-F48))</f>
      </c>
      <c r="H48" s="13">
        <f>IF(A48="","",MAX(0,D48+F48-C48-E48))</f>
      </c>
      <c r="I48" s="10"/>
    </row>
    <row r="49" spans="1:9" x14ac:dyDescent="0.25">
      <c r="A49" s="9"/>
      <c r="B49" s="10"/>
      <c r="C49" s="11"/>
      <c r="D49" s="11"/>
      <c r="E49" s="11"/>
      <c r="F49" s="11"/>
      <c r="G49" s="12">
        <f>IF(A49="","",MAX(0,C49+E49-D49-F49))</f>
      </c>
      <c r="H49" s="12">
        <f>IF(A49="","",MAX(0,D49+F49-C49-E49))</f>
      </c>
      <c r="I49" s="10"/>
    </row>
    <row r="50" spans="1:9" x14ac:dyDescent="0.25">
      <c r="A50" s="9"/>
      <c r="B50" s="10"/>
      <c r="C50" s="11"/>
      <c r="D50" s="11"/>
      <c r="E50" s="11"/>
      <c r="F50" s="11"/>
      <c r="G50" s="13">
        <f>IF(A50="","",MAX(0,C50+E50-D50-F50))</f>
      </c>
      <c r="H50" s="13">
        <f>IF(A50="","",MAX(0,D50+F50-C50-E50))</f>
      </c>
      <c r="I50" s="10"/>
    </row>
    <row r="51" spans="1:9" x14ac:dyDescent="0.25">
      <c r="A51" s="9"/>
      <c r="B51" s="10"/>
      <c r="C51" s="11"/>
      <c r="D51" s="11"/>
      <c r="E51" s="11"/>
      <c r="F51" s="11"/>
      <c r="G51" s="12">
        <f>IF(A51="","",MAX(0,C51+E51-D51-F51))</f>
      </c>
      <c r="H51" s="12">
        <f>IF(A51="","",MAX(0,D51+F51-C51-E51))</f>
      </c>
      <c r="I51" s="10"/>
    </row>
    <row r="52" spans="1:9" x14ac:dyDescent="0.25">
      <c r="A52" s="9"/>
      <c r="B52" s="10"/>
      <c r="C52" s="11"/>
      <c r="D52" s="11"/>
      <c r="E52" s="11"/>
      <c r="F52" s="11"/>
      <c r="G52" s="13">
        <f>IF(A52="","",MAX(0,C52+E52-D52-F52))</f>
      </c>
      <c r="H52" s="13">
        <f>IF(A52="","",MAX(0,D52+F52-C52-E52))</f>
      </c>
      <c r="I52" s="10"/>
    </row>
    <row r="53" spans="1:9" x14ac:dyDescent="0.25">
      <c r="A53" s="9"/>
      <c r="B53" s="10"/>
      <c r="C53" s="11"/>
      <c r="D53" s="11"/>
      <c r="E53" s="11"/>
      <c r="F53" s="11"/>
      <c r="G53" s="12">
        <f>IF(A53="","",MAX(0,C53+E53-D53-F53))</f>
      </c>
      <c r="H53" s="12">
        <f>IF(A53="","",MAX(0,D53+F53-C53-E53))</f>
      </c>
      <c r="I53" s="10"/>
    </row>
    <row r="54" spans="1:9" x14ac:dyDescent="0.25">
      <c r="A54" s="9"/>
      <c r="B54" s="10"/>
      <c r="C54" s="11"/>
      <c r="D54" s="11"/>
      <c r="E54" s="11"/>
      <c r="F54" s="11"/>
      <c r="G54" s="13">
        <f>IF(A54="","",MAX(0,C54+E54-D54-F54))</f>
      </c>
      <c r="H54" s="13">
        <f>IF(A54="","",MAX(0,D54+F54-C54-E54))</f>
      </c>
      <c r="I54" s="10"/>
    </row>
    <row r="55" spans="1:9" x14ac:dyDescent="0.25">
      <c r="A55" s="9"/>
      <c r="B55" s="10"/>
      <c r="C55" s="11"/>
      <c r="D55" s="11"/>
      <c r="E55" s="11"/>
      <c r="F55" s="11"/>
      <c r="G55" s="12">
        <f>IF(A55="","",MAX(0,C55+E55-D55-F55))</f>
      </c>
      <c r="H55" s="12">
        <f>IF(A55="","",MAX(0,D55+F55-C55-E55))</f>
      </c>
      <c r="I55" s="10"/>
    </row>
    <row r="56" spans="1:9" x14ac:dyDescent="0.25">
      <c r="A56" s="9"/>
      <c r="B56" s="10"/>
      <c r="C56" s="11"/>
      <c r="D56" s="11"/>
      <c r="E56" s="11"/>
      <c r="F56" s="11"/>
      <c r="G56" s="13">
        <f>IF(A56="","",MAX(0,C56+E56-D56-F56))</f>
      </c>
      <c r="H56" s="13">
        <f>IF(A56="","",MAX(0,D56+F56-C56-E56))</f>
      </c>
      <c r="I56" s="10"/>
    </row>
    <row r="57" spans="1:9" x14ac:dyDescent="0.25">
      <c r="A57" s="9"/>
      <c r="B57" s="10"/>
      <c r="C57" s="11"/>
      <c r="D57" s="11"/>
      <c r="E57" s="11"/>
      <c r="F57" s="11"/>
      <c r="G57" s="12">
        <f>IF(A57="","",MAX(0,C57+E57-D57-F57))</f>
      </c>
      <c r="H57" s="12">
        <f>IF(A57="","",MAX(0,D57+F57-C57-E57))</f>
      </c>
      <c r="I57" s="10"/>
    </row>
    <row r="58" spans="1:9" x14ac:dyDescent="0.25">
      <c r="A58" s="9"/>
      <c r="B58" s="10"/>
      <c r="C58" s="11"/>
      <c r="D58" s="11"/>
      <c r="E58" s="11"/>
      <c r="F58" s="11"/>
      <c r="G58" s="13">
        <f>IF(A58="","",MAX(0,C58+E58-D58-F58))</f>
      </c>
      <c r="H58" s="13">
        <f>IF(A58="","",MAX(0,D58+F58-C58-E58))</f>
      </c>
      <c r="I58" s="10"/>
    </row>
    <row r="59" spans="1:9" x14ac:dyDescent="0.25">
      <c r="A59" s="9"/>
      <c r="B59" s="10"/>
      <c r="C59" s="11"/>
      <c r="D59" s="11"/>
      <c r="E59" s="11"/>
      <c r="F59" s="11"/>
      <c r="G59" s="12">
        <f>IF(A59="","",MAX(0,C59+E59-D59-F59))</f>
      </c>
      <c r="H59" s="12">
        <f>IF(A59="","",MAX(0,D59+F59-C59-E59))</f>
      </c>
      <c r="I59" s="10"/>
    </row>
    <row r="60" spans="1:9" x14ac:dyDescent="0.25">
      <c r="A60" s="9"/>
      <c r="B60" s="10"/>
      <c r="C60" s="11"/>
      <c r="D60" s="11"/>
      <c r="E60" s="11"/>
      <c r="F60" s="11"/>
      <c r="G60" s="13">
        <f>IF(A60="","",MAX(0,C60+E60-D60-F60))</f>
      </c>
      <c r="H60" s="13">
        <f>IF(A60="","",MAX(0,D60+F60-C60-E60))</f>
      </c>
      <c r="I60" s="10"/>
    </row>
    <row r="61" spans="1:9" x14ac:dyDescent="0.25">
      <c r="A61" s="9"/>
      <c r="B61" s="10"/>
      <c r="C61" s="11"/>
      <c r="D61" s="11"/>
      <c r="E61" s="11"/>
      <c r="F61" s="11"/>
      <c r="G61" s="12">
        <f>IF(A61="","",MAX(0,C61+E61-D61-F61))</f>
      </c>
      <c r="H61" s="12">
        <f>IF(A61="","",MAX(0,D61+F61-C61-E61))</f>
      </c>
      <c r="I61" s="10"/>
    </row>
    <row r="62" spans="1:9" x14ac:dyDescent="0.25">
      <c r="A62" s="9"/>
      <c r="B62" s="10"/>
      <c r="C62" s="11"/>
      <c r="D62" s="11"/>
      <c r="E62" s="11"/>
      <c r="F62" s="11"/>
      <c r="G62" s="13">
        <f>IF(A62="","",MAX(0,C62+E62-D62-F62))</f>
      </c>
      <c r="H62" s="13">
        <f>IF(A62="","",MAX(0,D62+F62-C62-E62))</f>
      </c>
      <c r="I62" s="10"/>
    </row>
    <row r="63" spans="1:9" x14ac:dyDescent="0.25">
      <c r="A63" s="9"/>
      <c r="B63" s="10"/>
      <c r="C63" s="11"/>
      <c r="D63" s="11"/>
      <c r="E63" s="11"/>
      <c r="F63" s="11"/>
      <c r="G63" s="12">
        <f>IF(A63="","",MAX(0,C63+E63-D63-F63))</f>
      </c>
      <c r="H63" s="12">
        <f>IF(A63="","",MAX(0,D63+F63-C63-E63))</f>
      </c>
      <c r="I63" s="10"/>
    </row>
    <row r="64" spans="1:9" x14ac:dyDescent="0.25">
      <c r="A64" s="9"/>
      <c r="B64" s="10"/>
      <c r="C64" s="11"/>
      <c r="D64" s="11"/>
      <c r="E64" s="11"/>
      <c r="F64" s="11"/>
      <c r="G64" s="13">
        <f>IF(A64="","",MAX(0,C64+E64-D64-F64))</f>
      </c>
      <c r="H64" s="13">
        <f>IF(A64="","",MAX(0,D64+F64-C64-E64))</f>
      </c>
      <c r="I64" s="10"/>
    </row>
    <row r="65" spans="1:9" x14ac:dyDescent="0.25">
      <c r="A65" s="9"/>
      <c r="B65" s="10"/>
      <c r="C65" s="11"/>
      <c r="D65" s="11"/>
      <c r="E65" s="11"/>
      <c r="F65" s="11"/>
      <c r="G65" s="12">
        <f>IF(A65="","",MAX(0,C65+E65-D65-F65))</f>
      </c>
      <c r="H65" s="12">
        <f>IF(A65="","",MAX(0,D65+F65-C65-E65))</f>
      </c>
      <c r="I65" s="10"/>
    </row>
    <row r="66" spans="1:9" x14ac:dyDescent="0.25">
      <c r="A66" s="9"/>
      <c r="B66" s="10"/>
      <c r="C66" s="11"/>
      <c r="D66" s="11"/>
      <c r="E66" s="11"/>
      <c r="F66" s="11"/>
      <c r="G66" s="13">
        <f>IF(A66="","",MAX(0,C66+E66-D66-F66))</f>
      </c>
      <c r="H66" s="13">
        <f>IF(A66="","",MAX(0,D66+F66-C66-E66))</f>
      </c>
      <c r="I66" s="10"/>
    </row>
    <row r="67" spans="1:9" x14ac:dyDescent="0.25">
      <c r="A67" s="9"/>
      <c r="B67" s="10"/>
      <c r="C67" s="11"/>
      <c r="D67" s="11"/>
      <c r="E67" s="11"/>
      <c r="F67" s="11"/>
      <c r="G67" s="12">
        <f>IF(A67="","",MAX(0,C67+E67-D67-F67))</f>
      </c>
      <c r="H67" s="12">
        <f>IF(A67="","",MAX(0,D67+F67-C67-E67))</f>
      </c>
      <c r="I67" s="10"/>
    </row>
    <row r="68" spans="1:9" x14ac:dyDescent="0.25">
      <c r="A68" s="9"/>
      <c r="B68" s="10"/>
      <c r="C68" s="11"/>
      <c r="D68" s="11"/>
      <c r="E68" s="11"/>
      <c r="F68" s="11"/>
      <c r="G68" s="13">
        <f>IF(A68="","",MAX(0,C68+E68-D68-F68))</f>
      </c>
      <c r="H68" s="13">
        <f>IF(A68="","",MAX(0,D68+F68-C68-E68))</f>
      </c>
      <c r="I68" s="10"/>
    </row>
    <row r="69" spans="1:9" x14ac:dyDescent="0.25">
      <c r="A69" s="9"/>
      <c r="B69" s="10"/>
      <c r="C69" s="11"/>
      <c r="D69" s="11"/>
      <c r="E69" s="11"/>
      <c r="F69" s="11"/>
      <c r="G69" s="12">
        <f>IF(A69="","",MAX(0,C69+E69-D69-F69))</f>
      </c>
      <c r="H69" s="12">
        <f>IF(A69="","",MAX(0,D69+F69-C69-E69))</f>
      </c>
      <c r="I69" s="10"/>
    </row>
    <row r="70" spans="1:9" x14ac:dyDescent="0.25">
      <c r="A70" s="9"/>
      <c r="B70" s="10"/>
      <c r="C70" s="11"/>
      <c r="D70" s="11"/>
      <c r="E70" s="11"/>
      <c r="F70" s="11"/>
      <c r="G70" s="13">
        <f>IF(A70="","",MAX(0,C70+E70-D70-F70))</f>
      </c>
      <c r="H70" s="13">
        <f>IF(A70="","",MAX(0,D70+F70-C70-E70))</f>
      </c>
      <c r="I70" s="10"/>
    </row>
    <row r="71" spans="1:9" x14ac:dyDescent="0.25">
      <c r="A71" s="9"/>
      <c r="B71" s="10"/>
      <c r="C71" s="11"/>
      <c r="D71" s="11"/>
      <c r="E71" s="11"/>
      <c r="F71" s="11"/>
      <c r="G71" s="12">
        <f>IF(A71="","",MAX(0,C71+E71-D71-F71))</f>
      </c>
      <c r="H71" s="12">
        <f>IF(A71="","",MAX(0,D71+F71-C71-E71))</f>
      </c>
      <c r="I71" s="10"/>
    </row>
    <row r="72" spans="1:9" x14ac:dyDescent="0.25">
      <c r="A72" s="9"/>
      <c r="B72" s="10"/>
      <c r="C72" s="11"/>
      <c r="D72" s="11"/>
      <c r="E72" s="11"/>
      <c r="F72" s="11"/>
      <c r="G72" s="13">
        <f>IF(A72="","",MAX(0,C72+E72-D72-F72))</f>
      </c>
      <c r="H72" s="13">
        <f>IF(A72="","",MAX(0,D72+F72-C72-E72))</f>
      </c>
      <c r="I72" s="10"/>
    </row>
    <row r="73" spans="1:9" x14ac:dyDescent="0.25">
      <c r="A73" s="9"/>
      <c r="B73" s="10"/>
      <c r="C73" s="11"/>
      <c r="D73" s="11"/>
      <c r="E73" s="11"/>
      <c r="F73" s="11"/>
      <c r="G73" s="12">
        <f>IF(A73="","",MAX(0,C73+E73-D73-F73))</f>
      </c>
      <c r="H73" s="12">
        <f>IF(A73="","",MAX(0,D73+F73-C73-E73))</f>
      </c>
      <c r="I73" s="10"/>
    </row>
    <row r="74" spans="1:9" x14ac:dyDescent="0.25">
      <c r="A74" s="9"/>
      <c r="B74" s="10"/>
      <c r="C74" s="11"/>
      <c r="D74" s="11"/>
      <c r="E74" s="11"/>
      <c r="F74" s="11"/>
      <c r="G74" s="13">
        <f>IF(A74="","",MAX(0,C74+E74-D74-F74))</f>
      </c>
      <c r="H74" s="13">
        <f>IF(A74="","",MAX(0,D74+F74-C74-E74))</f>
      </c>
      <c r="I74" s="10"/>
    </row>
    <row r="75" spans="1:9" x14ac:dyDescent="0.25">
      <c r="A75" s="9"/>
      <c r="B75" s="10"/>
      <c r="C75" s="11"/>
      <c r="D75" s="11"/>
      <c r="E75" s="11"/>
      <c r="F75" s="11"/>
      <c r="G75" s="12">
        <f>IF(A75="","",MAX(0,C75+E75-D75-F75))</f>
      </c>
      <c r="H75" s="12">
        <f>IF(A75="","",MAX(0,D75+F75-C75-E75))</f>
      </c>
      <c r="I75" s="10"/>
    </row>
    <row r="76" spans="1:9" x14ac:dyDescent="0.25">
      <c r="A76" s="9"/>
      <c r="B76" s="10"/>
      <c r="C76" s="11"/>
      <c r="D76" s="11"/>
      <c r="E76" s="11"/>
      <c r="F76" s="11"/>
      <c r="G76" s="13">
        <f>IF(A76="","",MAX(0,C76+E76-D76-F76))</f>
      </c>
      <c r="H76" s="13">
        <f>IF(A76="","",MAX(0,D76+F76-C76-E76))</f>
      </c>
      <c r="I76" s="10"/>
    </row>
    <row r="77" spans="1:9" x14ac:dyDescent="0.25">
      <c r="A77" s="9"/>
      <c r="B77" s="10"/>
      <c r="C77" s="11"/>
      <c r="D77" s="11"/>
      <c r="E77" s="11"/>
      <c r="F77" s="11"/>
      <c r="G77" s="12">
        <f>IF(A77="","",MAX(0,C77+E77-D77-F77))</f>
      </c>
      <c r="H77" s="12">
        <f>IF(A77="","",MAX(0,D77+F77-C77-E77))</f>
      </c>
      <c r="I77" s="10"/>
    </row>
    <row r="78" spans="1:9" x14ac:dyDescent="0.25">
      <c r="A78" s="9"/>
      <c r="B78" s="10"/>
      <c r="C78" s="11"/>
      <c r="D78" s="11"/>
      <c r="E78" s="11"/>
      <c r="F78" s="11"/>
      <c r="G78" s="13">
        <f>IF(A78="","",MAX(0,C78+E78-D78-F78))</f>
      </c>
      <c r="H78" s="13">
        <f>IF(A78="","",MAX(0,D78+F78-C78-E78))</f>
      </c>
      <c r="I78" s="10"/>
    </row>
    <row r="79" spans="1:9" x14ac:dyDescent="0.25">
      <c r="A79" s="9"/>
      <c r="B79" s="10"/>
      <c r="C79" s="11"/>
      <c r="D79" s="11"/>
      <c r="E79" s="11"/>
      <c r="F79" s="11"/>
      <c r="G79" s="12">
        <f>IF(A79="","",MAX(0,C79+E79-D79-F79))</f>
      </c>
      <c r="H79" s="12">
        <f>IF(A79="","",MAX(0,D79+F79-C79-E79))</f>
      </c>
      <c r="I79" s="10"/>
    </row>
    <row r="80" spans="1:9" x14ac:dyDescent="0.25">
      <c r="A80" s="9"/>
      <c r="B80" s="10"/>
      <c r="C80" s="11"/>
      <c r="D80" s="11"/>
      <c r="E80" s="11"/>
      <c r="F80" s="11"/>
      <c r="G80" s="13">
        <f>IF(A80="","",MAX(0,C80+E80-D80-F80))</f>
      </c>
      <c r="H80" s="13">
        <f>IF(A80="","",MAX(0,D80+F80-C80-E80))</f>
      </c>
      <c r="I80" s="10"/>
    </row>
    <row r="81" spans="1:9" x14ac:dyDescent="0.25">
      <c r="A81" s="9"/>
      <c r="B81" s="10"/>
      <c r="C81" s="11"/>
      <c r="D81" s="11"/>
      <c r="E81" s="11"/>
      <c r="F81" s="11"/>
      <c r="G81" s="12">
        <f>IF(A81="","",MAX(0,C81+E81-D81-F81))</f>
      </c>
      <c r="H81" s="12">
        <f>IF(A81="","",MAX(0,D81+F81-C81-E81))</f>
      </c>
      <c r="I81" s="10"/>
    </row>
    <row r="82" spans="1:9" x14ac:dyDescent="0.25">
      <c r="A82" s="9"/>
      <c r="B82" s="10"/>
      <c r="C82" s="11"/>
      <c r="D82" s="11"/>
      <c r="E82" s="11"/>
      <c r="F82" s="11"/>
      <c r="G82" s="13">
        <f>IF(A82="","",MAX(0,C82+E82-D82-F82))</f>
      </c>
      <c r="H82" s="13">
        <f>IF(A82="","",MAX(0,D82+F82-C82-E82))</f>
      </c>
      <c r="I82" s="10"/>
    </row>
    <row r="83" spans="1:9" x14ac:dyDescent="0.25">
      <c r="A83" s="9"/>
      <c r="B83" s="10"/>
      <c r="C83" s="11"/>
      <c r="D83" s="11"/>
      <c r="E83" s="11"/>
      <c r="F83" s="11"/>
      <c r="G83" s="12">
        <f>IF(A83="","",MAX(0,C83+E83-D83-F83))</f>
      </c>
      <c r="H83" s="12">
        <f>IF(A83="","",MAX(0,D83+F83-C83-E83))</f>
      </c>
      <c r="I83" s="10"/>
    </row>
    <row r="84" spans="1:9" x14ac:dyDescent="0.25">
      <c r="A84" s="9"/>
      <c r="B84" s="10"/>
      <c r="C84" s="11"/>
      <c r="D84" s="11"/>
      <c r="E84" s="11"/>
      <c r="F84" s="11"/>
      <c r="G84" s="13">
        <f>IF(A84="","",MAX(0,C84+E84-D84-F84))</f>
      </c>
      <c r="H84" s="13">
        <f>IF(A84="","",MAX(0,D84+F84-C84-E84))</f>
      </c>
      <c r="I84" s="10"/>
    </row>
    <row r="85" spans="1:9" x14ac:dyDescent="0.25">
      <c r="A85" s="14"/>
      <c r="B85" s="14" t="s">
        <v>74</v>
      </c>
      <c r="C85" s="15">
        <f>SUM(C5:C84)</f>
      </c>
      <c r="D85" s="15">
        <f>SUM(D5:D84)</f>
      </c>
      <c r="E85" s="15">
        <f>SUM(E5:E84)</f>
      </c>
      <c r="F85" s="15">
        <f>SUM(F5:F84)</f>
      </c>
      <c r="G85" s="15">
        <f>SUM(G5:G84)</f>
      </c>
      <c r="H85" s="15">
        <f>SUM(H5:H84)</f>
      </c>
      <c r="I85" s="14"/>
    </row>
  </sheetData>
  <sheetProtection sheet="1" formatColumns="0" formatRows="0" autoFilter="0"/>
  <autoFilter ref="A4:I84"/>
  <mergeCells count="2">
    <mergeCell ref="A1:I1"/>
    <mergeCell ref="A2:I2"/>
  </mergeCells>
  <dataValidations count="2">
    <dataValidation type="decimal" operator="greaterThanOrEqual" showErrorMessage="1" errorTitle="Số không hợp lệ" error="Nhập số lớn hơn hoặc bằng 0." sqref="C10:F84">
      <formula1>0</formula1>
    </dataValidation>
    <dataValidation type="decimal" operator="greaterThanOrEqual" showErrorMessage="1" errorTitle="Số không hợp lệ" error="Nhập số lớn hơn hoặc bằng 0." sqref="C5:F84">
      <formula1>0</formula1>
    </dataValidation>
  </dataValidation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&amp;L&amp;8BCTC 99 · bctc99.hoagao.store&amp;R&amp;8Trang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style="1" customWidth="1"/>
    <col min="2" max="2" width="56" style="1" customWidth="1"/>
    <col min="3" max="3" width="20" style="1" customWidth="1"/>
    <col min="4" max="4" width="30" style="1" customWidth="1"/>
  </cols>
  <sheetData>
    <row r="1" ht="26" customHeight="1" spans="1:4" x14ac:dyDescent="0.25">
      <c r="A1" s="2" t="s">
        <v>75</v>
      </c>
      <c r="B1" s="2"/>
      <c r="C1" s="2"/>
      <c r="D1" s="2"/>
    </row>
    <row r="2" spans="1:4" x14ac:dyDescent="0.25">
      <c r="A2" s="3" t="s">
        <v>1</v>
      </c>
      <c r="B2" s="3"/>
      <c r="C2" s="3"/>
      <c r="D2" s="3"/>
    </row>
    <row r="4" ht="30" customHeight="1" spans="1:4" x14ac:dyDescent="0.25">
      <c r="A4" s="4" t="s">
        <v>76</v>
      </c>
      <c r="B4" s="4" t="s">
        <v>77</v>
      </c>
      <c r="C4" s="4" t="s">
        <v>78</v>
      </c>
      <c r="D4" s="4" t="s">
        <v>79</v>
      </c>
    </row>
    <row r="5" spans="1:4" x14ac:dyDescent="0.25">
      <c r="A5" s="6" t="s">
        <v>5</v>
      </c>
      <c r="B5" s="6" t="s">
        <v>80</v>
      </c>
      <c r="C5" s="12">
        <f>(SUMPRODUCT(--(LEFT('Cân đối TK'!$A$5:$A$84,3)="111"),'Cân đối TK'!$G$5:$G$84)+SUMPRODUCT(--(LEFT('Cân đối TK'!$A$5:$A$84,3)="112"),'Cân đối TK'!$G$5:$G$84)+SUMPRODUCT(--(LEFT('Cân đối TK'!$A$5:$A$84,3)="113"),'Cân đối TK'!$G$5:$G$84))</f>
      </c>
      <c r="D5" s="6" t="s">
        <v>81</v>
      </c>
    </row>
    <row r="6" spans="1:4" x14ac:dyDescent="0.25">
      <c r="A6" s="8" t="s">
        <v>7</v>
      </c>
      <c r="B6" s="8" t="s">
        <v>82</v>
      </c>
      <c r="C6" s="13">
        <f>(SUMPRODUCT(--(LEFT('Cân đối TK'!$A$5:$A$84,3)="121"),'Cân đối TK'!$G$5:$G$84)+SUMPRODUCT(--(LEFT('Cân đối TK'!$A$5:$A$84,3)="128"),'Cân đối TK'!$G$5:$G$84))</f>
      </c>
      <c r="D6" s="8" t="s">
        <v>83</v>
      </c>
    </row>
    <row r="7" spans="1:4" x14ac:dyDescent="0.25">
      <c r="A7" s="6" t="s">
        <v>9</v>
      </c>
      <c r="B7" s="6" t="s">
        <v>33</v>
      </c>
      <c r="C7" s="12">
        <f>(SUMPRODUCT(--(LEFT('Cân đối TK'!$A$5:$A$84,3)="131"),'Cân đối TK'!$G$5:$G$84))</f>
      </c>
      <c r="D7" s="6" t="s">
        <v>84</v>
      </c>
    </row>
    <row r="8" spans="1:4" x14ac:dyDescent="0.25">
      <c r="A8" s="8" t="s">
        <v>11</v>
      </c>
      <c r="B8" s="8" t="s">
        <v>85</v>
      </c>
      <c r="C8" s="13">
        <f>(SUMPRODUCT(--(LEFT('Cân đối TK'!$A$5:$A$84,3)="331"),'Cân đối TK'!$G$5:$G$84))</f>
      </c>
      <c r="D8" s="8" t="s">
        <v>86</v>
      </c>
    </row>
    <row r="9" spans="1:4" x14ac:dyDescent="0.25">
      <c r="A9" s="6" t="s">
        <v>87</v>
      </c>
      <c r="B9" s="6" t="s">
        <v>35</v>
      </c>
      <c r="C9" s="12">
        <f>(SUMPRODUCT(--(LEFT('Cân đối TK'!$A$5:$A$84,3)="133"),'Cân đối TK'!$G$5:$G$84))</f>
      </c>
      <c r="D9" s="6" t="s">
        <v>88</v>
      </c>
    </row>
    <row r="10" spans="1:4" x14ac:dyDescent="0.25">
      <c r="A10" s="8" t="s">
        <v>89</v>
      </c>
      <c r="B10" s="8" t="s">
        <v>90</v>
      </c>
      <c r="C10" s="13">
        <f>(SUMPRODUCT(--(LEFT('Cân đối TK'!$A$5:$A$84,3)="136"),'Cân đối TK'!$G$5:$G$84)+SUMPRODUCT(--(LEFT('Cân đối TK'!$A$5:$A$84,3)="138"),'Cân đối TK'!$G$5:$G$84)+SUMPRODUCT(--(LEFT('Cân đối TK'!$A$5:$A$84,3)="141"),'Cân đối TK'!$G$5:$G$84))</f>
      </c>
      <c r="D10" s="8" t="s">
        <v>91</v>
      </c>
    </row>
    <row r="11" spans="1:4" x14ac:dyDescent="0.25">
      <c r="A11" s="6" t="s">
        <v>92</v>
      </c>
      <c r="B11" s="6" t="s">
        <v>93</v>
      </c>
      <c r="C11" s="12">
        <f>(SUMPRODUCT(--(LEFT('Cân đối TK'!$A$5:$A$84,3)="151"),'Cân đối TK'!$G$5:$G$84)+SUMPRODUCT(--(LEFT('Cân đối TK'!$A$5:$A$84,3)="152"),'Cân đối TK'!$G$5:$G$84)+SUMPRODUCT(--(LEFT('Cân đối TK'!$A$5:$A$84,3)="153"),'Cân đối TK'!$G$5:$G$84)+SUMPRODUCT(--(LEFT('Cân đối TK'!$A$5:$A$84,3)="154"),'Cân đối TK'!$G$5:$G$84)+SUMPRODUCT(--(LEFT('Cân đối TK'!$A$5:$A$84,3)="155"),'Cân đối TK'!$G$5:$G$84)+SUMPRODUCT(--(LEFT('Cân đối TK'!$A$5:$A$84,3)="156"),'Cân đối TK'!$G$5:$G$84)+SUMPRODUCT(--(LEFT('Cân đối TK'!$A$5:$A$84,3)="157"),'Cân đối TK'!$G$5:$G$84)+SUMPRODUCT(--(LEFT('Cân đối TK'!$A$5:$A$84,3)="158"),'Cân đối TK'!$G$5:$G$84))</f>
      </c>
      <c r="D11" s="6" t="s">
        <v>94</v>
      </c>
    </row>
    <row r="12" spans="1:4" x14ac:dyDescent="0.25">
      <c r="A12" s="8" t="s">
        <v>95</v>
      </c>
      <c r="B12" s="8" t="s">
        <v>96</v>
      </c>
      <c r="C12" s="13">
        <f>(SUMPRODUCT(--(LEFT('Cân đối TK'!$A$5:$A$84,3)="211"),'Cân đối TK'!$G$5:$G$84)+SUMPRODUCT(--(LEFT('Cân đối TK'!$A$5:$A$84,3)="212"),'Cân đối TK'!$G$5:$G$84)+SUMPRODUCT(--(LEFT('Cân đối TK'!$A$5:$A$84,3)="213"),'Cân đối TK'!$G$5:$G$84))</f>
      </c>
      <c r="D12" s="8" t="s">
        <v>97</v>
      </c>
    </row>
    <row r="13" spans="1:4" x14ac:dyDescent="0.25">
      <c r="A13" s="6" t="s">
        <v>98</v>
      </c>
      <c r="B13" s="6" t="s">
        <v>99</v>
      </c>
      <c r="C13" s="12">
        <f>-(SUMPRODUCT(--(LEFT('Cân đối TK'!$A$5:$A$84,3)="214"),'Cân đối TK'!$H$5:$H$84))</f>
      </c>
      <c r="D13" s="6" t="s">
        <v>100</v>
      </c>
    </row>
    <row r="14" spans="1:4" x14ac:dyDescent="0.25">
      <c r="A14" s="8" t="s">
        <v>101</v>
      </c>
      <c r="B14" s="8" t="s">
        <v>102</v>
      </c>
      <c r="C14" s="13">
        <f>(SUMPRODUCT(--(LEFT('Cân đối TK'!$A$5:$A$84,3)="215"),'Cân đối TK'!$G$5:$G$84))</f>
      </c>
      <c r="D14" s="8" t="s">
        <v>103</v>
      </c>
    </row>
    <row r="15" spans="1:4" x14ac:dyDescent="0.25">
      <c r="A15" s="6" t="s">
        <v>104</v>
      </c>
      <c r="B15" s="6" t="s">
        <v>43</v>
      </c>
      <c r="C15" s="12">
        <f>(SUMPRODUCT(--(LEFT('Cân đối TK'!$A$5:$A$84,3)="242"),'Cân đối TK'!$G$5:$G$84))</f>
      </c>
      <c r="D15" s="6" t="s">
        <v>105</v>
      </c>
    </row>
    <row r="16" spans="1:4" x14ac:dyDescent="0.25">
      <c r="A16" s="8" t="s">
        <v>106</v>
      </c>
      <c r="B16" s="8" t="s">
        <v>107</v>
      </c>
      <c r="C16" s="13">
        <f>(SUMPRODUCT(--(LEFT('Cân đối TK'!$A$5:$A$84,3)="244"),'Cân đối TK'!$G$5:$G$84))</f>
      </c>
      <c r="D16" s="8" t="s">
        <v>108</v>
      </c>
    </row>
    <row r="17" spans="1:4" x14ac:dyDescent="0.25">
      <c r="A17" s="16" t="s">
        <v>2</v>
      </c>
      <c r="B17" s="16" t="s">
        <v>109</v>
      </c>
      <c r="C17" s="17">
        <f>SUM(C5:C16)</f>
      </c>
      <c r="D17" s="16" t="s">
        <v>2</v>
      </c>
    </row>
    <row r="18" spans="1:4" x14ac:dyDescent="0.25">
      <c r="A18" s="8" t="s">
        <v>110</v>
      </c>
      <c r="B18" s="8" t="s">
        <v>111</v>
      </c>
      <c r="C18" s="13">
        <f>(SUMPRODUCT(--(LEFT('Cân đối TK'!$A$5:$A$84,3)="331"),'Cân đối TK'!$H$5:$H$84))</f>
      </c>
      <c r="D18" s="8" t="s">
        <v>112</v>
      </c>
    </row>
    <row r="19" spans="1:4" x14ac:dyDescent="0.25">
      <c r="A19" s="6" t="s">
        <v>113</v>
      </c>
      <c r="B19" s="6" t="s">
        <v>114</v>
      </c>
      <c r="C19" s="12">
        <f>(SUMPRODUCT(--(LEFT('Cân đối TK'!$A$5:$A$84,3)="131"),'Cân đối TK'!$H$5:$H$84))</f>
      </c>
      <c r="D19" s="6" t="s">
        <v>115</v>
      </c>
    </row>
    <row r="20" spans="1:4" x14ac:dyDescent="0.25">
      <c r="A20" s="8" t="s">
        <v>116</v>
      </c>
      <c r="B20" s="8" t="s">
        <v>47</v>
      </c>
      <c r="C20" s="13">
        <f>(SUMPRODUCT(--(LEFT('Cân đối TK'!$A$5:$A$84,3)="333"),'Cân đối TK'!$H$5:$H$84))</f>
      </c>
      <c r="D20" s="8" t="s">
        <v>117</v>
      </c>
    </row>
    <row r="21" spans="1:4" x14ac:dyDescent="0.25">
      <c r="A21" s="6" t="s">
        <v>118</v>
      </c>
      <c r="B21" s="6" t="s">
        <v>49</v>
      </c>
      <c r="C21" s="12">
        <f>(SUMPRODUCT(--(LEFT('Cân đối TK'!$A$5:$A$84,3)="334"),'Cân đối TK'!$H$5:$H$84))</f>
      </c>
      <c r="D21" s="6" t="s">
        <v>119</v>
      </c>
    </row>
    <row r="22" spans="1:4" x14ac:dyDescent="0.25">
      <c r="A22" s="8" t="s">
        <v>120</v>
      </c>
      <c r="B22" s="8" t="s">
        <v>121</v>
      </c>
      <c r="C22" s="13">
        <f>(SUMPRODUCT(--(LEFT('Cân đối TK'!$A$5:$A$84,3)="332"),'Cân đối TK'!$H$5:$H$84))</f>
      </c>
      <c r="D22" s="8" t="s">
        <v>122</v>
      </c>
    </row>
    <row r="23" spans="1:4" x14ac:dyDescent="0.25">
      <c r="A23" s="6" t="s">
        <v>123</v>
      </c>
      <c r="B23" s="6" t="s">
        <v>124</v>
      </c>
      <c r="C23" s="12">
        <f>(SUMPRODUCT(--(LEFT('Cân đối TK'!$A$5:$A$84,3)="335"),'Cân đối TK'!$H$5:$H$84)+SUMPRODUCT(--(LEFT('Cân đối TK'!$A$5:$A$84,3)="338"),'Cân đối TK'!$H$5:$H$84))</f>
      </c>
      <c r="D23" s="6" t="s">
        <v>125</v>
      </c>
    </row>
    <row r="24" spans="1:4" x14ac:dyDescent="0.25">
      <c r="A24" s="8" t="s">
        <v>126</v>
      </c>
      <c r="B24" s="8" t="s">
        <v>127</v>
      </c>
      <c r="C24" s="13">
        <f>(SUMPRODUCT(--(LEFT('Cân đối TK'!$A$5:$A$84,3)="341"),'Cân đối TK'!$H$5:$H$84)+SUMPRODUCT(--(LEFT('Cân đối TK'!$A$5:$A$84,3)="343"),'Cân đối TK'!$H$5:$H$84))</f>
      </c>
      <c r="D24" s="8" t="s">
        <v>128</v>
      </c>
    </row>
    <row r="25" spans="1:4" x14ac:dyDescent="0.25">
      <c r="A25" s="6" t="s">
        <v>129</v>
      </c>
      <c r="B25" s="6" t="s">
        <v>130</v>
      </c>
      <c r="C25" s="12">
        <f>(SUMPRODUCT(--(LEFT('Cân đối TK'!$A$5:$A$84,3)="352"),'Cân đối TK'!$H$5:$H$84)+SUMPRODUCT(--(LEFT('Cân đối TK'!$A$5:$A$84,3)="353"),'Cân đối TK'!$H$5:$H$84))</f>
      </c>
      <c r="D25" s="6" t="s">
        <v>131</v>
      </c>
    </row>
    <row r="26" spans="1:4" x14ac:dyDescent="0.25">
      <c r="A26" s="16" t="s">
        <v>2</v>
      </c>
      <c r="B26" s="16" t="s">
        <v>132</v>
      </c>
      <c r="C26" s="17">
        <f>SUM(C18:C25)</f>
      </c>
      <c r="D26" s="16" t="s">
        <v>2</v>
      </c>
    </row>
    <row r="27" spans="1:4" x14ac:dyDescent="0.25">
      <c r="A27" s="6" t="s">
        <v>133</v>
      </c>
      <c r="B27" s="6" t="s">
        <v>134</v>
      </c>
      <c r="C27" s="12">
        <f>(SUMPRODUCT(--(LEFT('Cân đối TK'!$A$5:$A$84,3)="411"),'Cân đối TK'!$H$5:$H$84))</f>
      </c>
      <c r="D27" s="6" t="s">
        <v>135</v>
      </c>
    </row>
    <row r="28" spans="1:4" x14ac:dyDescent="0.25">
      <c r="A28" s="8" t="s">
        <v>136</v>
      </c>
      <c r="B28" s="8" t="s">
        <v>55</v>
      </c>
      <c r="C28" s="13">
        <f>(SUMPRODUCT(--(LEFT('Cân đối TK'!$A$5:$A$84,3)="421"),'Cân đối TK'!$H$5:$H$84))-(SUMPRODUCT(--(LEFT('Cân đối TK'!$A$5:$A$84,3)="421"),'Cân đối TK'!$G$5:$G$84))</f>
      </c>
      <c r="D28" s="8" t="s">
        <v>137</v>
      </c>
    </row>
    <row r="29" spans="1:4" x14ac:dyDescent="0.25">
      <c r="A29" s="6" t="s">
        <v>138</v>
      </c>
      <c r="B29" s="6" t="s">
        <v>139</v>
      </c>
      <c r="C29" s="12">
        <f>(SUMPRODUCT(--(LEFT('Cân đối TK'!$A$5:$A$84,3)="414"),'Cân đối TK'!$H$5:$H$84)+SUMPRODUCT(--(LEFT('Cân đối TK'!$A$5:$A$84,3)="418"),'Cân đối TK'!$H$5:$H$84))</f>
      </c>
      <c r="D29" s="6" t="s">
        <v>140</v>
      </c>
    </row>
    <row r="30" spans="1:4" x14ac:dyDescent="0.25">
      <c r="A30" s="16" t="s">
        <v>2</v>
      </c>
      <c r="B30" s="16" t="s">
        <v>141</v>
      </c>
      <c r="C30" s="17">
        <f>SUM(C27:C29)</f>
      </c>
      <c r="D30" s="16" t="s">
        <v>2</v>
      </c>
    </row>
    <row r="31" spans="1:4" x14ac:dyDescent="0.25">
      <c r="A31" s="16" t="s">
        <v>2</v>
      </c>
      <c r="B31" s="16" t="s">
        <v>142</v>
      </c>
      <c r="C31" s="17">
        <f>C26+C30</f>
      </c>
      <c r="D31" s="16" t="s">
        <v>2</v>
      </c>
    </row>
    <row r="32" spans="1:4" x14ac:dyDescent="0.25">
      <c r="A32" s="16" t="s">
        <v>2</v>
      </c>
      <c r="B32" s="16" t="s">
        <v>143</v>
      </c>
      <c r="C32" s="17">
        <f>C17-C31</f>
      </c>
      <c r="D32" s="16" t="s">
        <v>2</v>
      </c>
    </row>
    <row r="34" spans="2:2" x14ac:dyDescent="0.25">
      <c r="B34" s="18" t="s">
        <v>144</v>
      </c>
    </row>
    <row r="35" spans="2:2" x14ac:dyDescent="0.25">
      <c r="B35" s="19" t="s">
        <v>16</v>
      </c>
    </row>
  </sheetData>
  <sheetProtection sheet="1" formatColumns="0" formatRows="0" autoFilter="0"/>
  <mergeCells count="2">
    <mergeCell ref="A1:D1"/>
    <mergeCell ref="A2:D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&amp;L&amp;8BCTC 99 · bctc99.hoagao.store&amp;R&amp;8Trang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style="1" customWidth="1"/>
    <col min="2" max="2" width="56" style="1" customWidth="1"/>
    <col min="3" max="3" width="20" style="1" customWidth="1"/>
    <col min="4" max="4" width="30" style="1" customWidth="1"/>
  </cols>
  <sheetData>
    <row r="1" ht="26" customHeight="1" spans="1:4" x14ac:dyDescent="0.25">
      <c r="A1" s="2" t="s">
        <v>145</v>
      </c>
      <c r="B1" s="2"/>
      <c r="C1" s="2"/>
      <c r="D1" s="2"/>
    </row>
    <row r="2" spans="1:4" x14ac:dyDescent="0.25">
      <c r="A2" s="3" t="s">
        <v>1</v>
      </c>
      <c r="B2" s="3"/>
      <c r="C2" s="3"/>
      <c r="D2" s="3"/>
    </row>
    <row r="4" ht="30" customHeight="1" spans="1:4" x14ac:dyDescent="0.25">
      <c r="A4" s="4" t="s">
        <v>76</v>
      </c>
      <c r="B4" s="4" t="s">
        <v>77</v>
      </c>
      <c r="C4" s="4" t="s">
        <v>78</v>
      </c>
      <c r="D4" s="4" t="s">
        <v>79</v>
      </c>
    </row>
    <row r="5" spans="1:4" x14ac:dyDescent="0.25">
      <c r="A5" s="6" t="s">
        <v>5</v>
      </c>
      <c r="B5" s="6" t="s">
        <v>57</v>
      </c>
      <c r="C5" s="12">
        <f>(SUMPRODUCT(--(LEFT('Cân đối TK'!$A$5:$A$84,3)="511"),'Cân đối TK'!$F$5:$F$84))</f>
      </c>
      <c r="D5" s="6" t="s">
        <v>146</v>
      </c>
    </row>
    <row r="6" spans="1:4" x14ac:dyDescent="0.25">
      <c r="A6" s="8" t="s">
        <v>7</v>
      </c>
      <c r="B6" s="8" t="s">
        <v>147</v>
      </c>
      <c r="C6" s="13">
        <f>(SUMPRODUCT(--(LEFT('Cân đối TK'!$A$5:$A$84,3)="521"),'Cân đối TK'!$E$5:$E$84))</f>
      </c>
      <c r="D6" s="8" t="s">
        <v>148</v>
      </c>
    </row>
    <row r="7" spans="1:4" x14ac:dyDescent="0.25">
      <c r="A7" s="16" t="s">
        <v>2</v>
      </c>
      <c r="B7" s="16" t="s">
        <v>149</v>
      </c>
      <c r="C7" s="17">
        <f>C5-C6</f>
      </c>
      <c r="D7" s="16" t="s">
        <v>2</v>
      </c>
    </row>
    <row r="8" spans="1:4" x14ac:dyDescent="0.25">
      <c r="A8" s="8" t="s">
        <v>11</v>
      </c>
      <c r="B8" s="8" t="s">
        <v>63</v>
      </c>
      <c r="C8" s="13">
        <f>(SUMPRODUCT(--(LEFT('Cân đối TK'!$A$5:$A$84,3)="632"),'Cân đối TK'!$E$5:$E$84))</f>
      </c>
      <c r="D8" s="8" t="s">
        <v>150</v>
      </c>
    </row>
    <row r="9" spans="1:4" x14ac:dyDescent="0.25">
      <c r="A9" s="16" t="s">
        <v>2</v>
      </c>
      <c r="B9" s="16" t="s">
        <v>151</v>
      </c>
      <c r="C9" s="17">
        <f>C7-C8</f>
      </c>
      <c r="D9" s="16" t="s">
        <v>2</v>
      </c>
    </row>
    <row r="10" spans="1:4" x14ac:dyDescent="0.25">
      <c r="A10" s="8" t="s">
        <v>89</v>
      </c>
      <c r="B10" s="8" t="s">
        <v>59</v>
      </c>
      <c r="C10" s="13">
        <f>(SUMPRODUCT(--(LEFT('Cân đối TK'!$A$5:$A$84,3)="515"),'Cân đối TK'!$F$5:$F$84))</f>
      </c>
      <c r="D10" s="8" t="s">
        <v>152</v>
      </c>
    </row>
    <row r="11" spans="1:4" x14ac:dyDescent="0.25">
      <c r="A11" s="6" t="s">
        <v>92</v>
      </c>
      <c r="B11" s="6" t="s">
        <v>65</v>
      </c>
      <c r="C11" s="12">
        <f>(SUMPRODUCT(--(LEFT('Cân đối TK'!$A$5:$A$84,3)="635"),'Cân đối TK'!$E$5:$E$84))</f>
      </c>
      <c r="D11" s="6" t="s">
        <v>153</v>
      </c>
    </row>
    <row r="12" spans="1:4" x14ac:dyDescent="0.25">
      <c r="A12" s="8" t="s">
        <v>95</v>
      </c>
      <c r="B12" s="8" t="s">
        <v>154</v>
      </c>
      <c r="C12" s="13">
        <f>(SUMPRODUCT(--(LEFT('Cân đối TK'!$A$5:$A$84,3)="641"),'Cân đối TK'!$E$5:$E$84))</f>
      </c>
      <c r="D12" s="8" t="s">
        <v>155</v>
      </c>
    </row>
    <row r="13" spans="1:4" x14ac:dyDescent="0.25">
      <c r="A13" s="6" t="s">
        <v>98</v>
      </c>
      <c r="B13" s="6" t="s">
        <v>67</v>
      </c>
      <c r="C13" s="12">
        <f>(SUMPRODUCT(--(LEFT('Cân đối TK'!$A$5:$A$84,3)="642"),'Cân đối TK'!$E$5:$E$84))</f>
      </c>
      <c r="D13" s="6" t="s">
        <v>156</v>
      </c>
    </row>
    <row r="14" spans="1:4" x14ac:dyDescent="0.25">
      <c r="A14" s="16" t="s">
        <v>2</v>
      </c>
      <c r="B14" s="16" t="s">
        <v>157</v>
      </c>
      <c r="C14" s="17">
        <f>C9+C10-C11-C12-C13</f>
      </c>
      <c r="D14" s="16" t="s">
        <v>2</v>
      </c>
    </row>
    <row r="15" spans="1:4" x14ac:dyDescent="0.25">
      <c r="A15" s="6" t="s">
        <v>104</v>
      </c>
      <c r="B15" s="6" t="s">
        <v>69</v>
      </c>
      <c r="C15" s="12">
        <f>(SUMPRODUCT(--(LEFT('Cân đối TK'!$A$5:$A$84,3)="711"),'Cân đối TK'!$F$5:$F$84))</f>
      </c>
      <c r="D15" s="6" t="s">
        <v>158</v>
      </c>
    </row>
    <row r="16" spans="1:4" x14ac:dyDescent="0.25">
      <c r="A16" s="8" t="s">
        <v>106</v>
      </c>
      <c r="B16" s="8" t="s">
        <v>71</v>
      </c>
      <c r="C16" s="13">
        <f>(SUMPRODUCT(--(LEFT('Cân đối TK'!$A$5:$A$84,3)="811"),'Cân đối TK'!$E$5:$E$84))</f>
      </c>
      <c r="D16" s="8" t="s">
        <v>159</v>
      </c>
    </row>
    <row r="17" spans="1:4" x14ac:dyDescent="0.25">
      <c r="A17" s="16" t="s">
        <v>2</v>
      </c>
      <c r="B17" s="16" t="s">
        <v>160</v>
      </c>
      <c r="C17" s="17">
        <f>C15-C16</f>
      </c>
      <c r="D17" s="16" t="s">
        <v>2</v>
      </c>
    </row>
    <row r="18" spans="1:4" x14ac:dyDescent="0.25">
      <c r="A18" s="16" t="s">
        <v>2</v>
      </c>
      <c r="B18" s="16" t="s">
        <v>161</v>
      </c>
      <c r="C18" s="17">
        <f>C14+C17</f>
      </c>
      <c r="D18" s="16" t="s">
        <v>2</v>
      </c>
    </row>
    <row r="19" spans="1:4" x14ac:dyDescent="0.25">
      <c r="A19" s="6" t="s">
        <v>113</v>
      </c>
      <c r="B19" s="6" t="s">
        <v>162</v>
      </c>
      <c r="C19" s="12">
        <f>(SUMPRODUCT(--(LEFT('Cân đối TK'!$A$5:$A$84,3)="821"),'Cân đối TK'!$E$5:$E$84))</f>
      </c>
      <c r="D19" s="6" t="s">
        <v>163</v>
      </c>
    </row>
    <row r="20" spans="1:4" x14ac:dyDescent="0.25">
      <c r="A20" s="16" t="s">
        <v>2</v>
      </c>
      <c r="B20" s="16" t="s">
        <v>164</v>
      </c>
      <c r="C20" s="17">
        <f>C18-C19</f>
      </c>
      <c r="D20" s="16" t="s">
        <v>2</v>
      </c>
    </row>
    <row r="22" spans="2:2" x14ac:dyDescent="0.25">
      <c r="B22" s="18" t="s">
        <v>144</v>
      </c>
    </row>
    <row r="23" spans="2:2" x14ac:dyDescent="0.25">
      <c r="B23" s="19" t="s">
        <v>16</v>
      </c>
    </row>
  </sheetData>
  <sheetProtection sheet="1" formatColumns="0" formatRows="0" autoFilter="0"/>
  <mergeCells count="2">
    <mergeCell ref="A1:D1"/>
    <mergeCell ref="A2:D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&amp;L&amp;8BCTC 99 · bctc99.hoagao.store&amp;R&amp;8Trang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Hướng dẫn</vt:lpstr>
      <vt:lpstr>Cân đối TK</vt:lpstr>
      <vt:lpstr>Tổng hợp B01</vt:lpstr>
      <vt:lpstr>Tổng hợp B02</vt:lpstr>
    </vt:vector>
  </TitlesOfParts>
  <Company>Hoa Gạo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Gạo</dc:creator>
  <dc:title>BCTC 99 – Lập BCTC theo TT 99</dc:title>
  <dc:subject/>
  <dc:description/>
  <cp:keywords/>
  <cp:category/>
  <cp:lastModifiedBy>Hoa Gạo</cp:lastModifiedBy>
  <dcterms:created xsi:type="dcterms:W3CDTF">2026-11-01T02:00:00Z</dcterms:created>
  <dcterms:modified xsi:type="dcterms:W3CDTF">2026-11-01T02:00:00Z</dcterms:modified>
</cp:coreProperties>
</file>